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xsmbfs.ac.mlps.adm\Redirected$\gsolano\Desktop\linee guida variazioni 1.2\"/>
    </mc:Choice>
  </mc:AlternateContent>
  <xr:revisionPtr revIDLastSave="0" documentId="8_{9621DF0B-7731-40E5-B5E7-6B29A7FF2292}" xr6:coauthVersionLast="47" xr6:coauthVersionMax="47" xr10:uidLastSave="{00000000-0000-0000-0000-000000000000}"/>
  <bookViews>
    <workbookView xWindow="-108" yWindow="-108" windowWidth="23256" windowHeight="12576" xr2:uid="{2BCF9BB3-3B51-4C24-BE9E-00E9CC28E1A9}"/>
  </bookViews>
  <sheets>
    <sheet name="All 2_Piano finanziario " sheetId="9" r:id="rId1"/>
    <sheet name="Esempio solo autorizzazioni" sheetId="6" r:id="rId2"/>
    <sheet name="Esempio solo comunicazioni" sheetId="11" r:id="rId3"/>
    <sheet name="Lista" sheetId="5" r:id="rId4"/>
  </sheets>
  <definedNames>
    <definedName name="_xlnm.Print_Area" localSheetId="0">'All 2_Piano finanziario '!$A$1:$N$125</definedName>
    <definedName name="_xlnm.Print_Area" localSheetId="1">'Esempio solo autorizzazioni'!$A$1:$N$123</definedName>
    <definedName name="_xlnm.Print_Area" localSheetId="2">'Esempio solo comunicazioni'!$A$1:$N$119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9" l="1"/>
  <c r="B91" i="9"/>
  <c r="B90" i="9"/>
  <c r="C90" i="9"/>
  <c r="C89" i="9"/>
  <c r="C91" i="9"/>
  <c r="L66" i="6"/>
  <c r="K66" i="6"/>
  <c r="K65" i="6"/>
  <c r="I58" i="6"/>
  <c r="K58" i="6" s="1"/>
  <c r="H34" i="11"/>
  <c r="H40" i="11"/>
  <c r="H39" i="11"/>
  <c r="H38" i="11"/>
  <c r="H37" i="11"/>
  <c r="H36" i="11"/>
  <c r="J36" i="11" s="1"/>
  <c r="H35" i="11"/>
  <c r="I81" i="9"/>
  <c r="K81" i="9" s="1"/>
  <c r="I80" i="9"/>
  <c r="K80" i="9" s="1"/>
  <c r="I79" i="9"/>
  <c r="K79" i="9" s="1"/>
  <c r="I78" i="9"/>
  <c r="K78" i="9" s="1"/>
  <c r="I77" i="9"/>
  <c r="K77" i="9" s="1"/>
  <c r="I76" i="9"/>
  <c r="K76" i="9" s="1"/>
  <c r="I75" i="9"/>
  <c r="K75" i="9" s="1"/>
  <c r="I70" i="9"/>
  <c r="K70" i="9" s="1"/>
  <c r="I69" i="9"/>
  <c r="K69" i="9" s="1"/>
  <c r="I68" i="9"/>
  <c r="K68" i="9" s="1"/>
  <c r="I67" i="9"/>
  <c r="K67" i="9" s="1"/>
  <c r="I66" i="9"/>
  <c r="K66" i="9" s="1"/>
  <c r="I65" i="9"/>
  <c r="K65" i="9" s="1"/>
  <c r="L65" i="9" s="1"/>
  <c r="I60" i="9"/>
  <c r="K60" i="9" s="1"/>
  <c r="I59" i="9"/>
  <c r="K59" i="9" s="1"/>
  <c r="I58" i="9"/>
  <c r="K58" i="9" s="1"/>
  <c r="I57" i="9"/>
  <c r="K57" i="9" s="1"/>
  <c r="I56" i="9"/>
  <c r="K56" i="9" s="1"/>
  <c r="I55" i="9"/>
  <c r="K55" i="9" s="1"/>
  <c r="I54" i="9"/>
  <c r="K54" i="9" s="1"/>
  <c r="I53" i="9"/>
  <c r="K53" i="9" s="1"/>
  <c r="I52" i="9"/>
  <c r="K52" i="9" s="1"/>
  <c r="I51" i="9"/>
  <c r="K51" i="9" s="1"/>
  <c r="I50" i="9"/>
  <c r="K50" i="9" s="1"/>
  <c r="I49" i="9"/>
  <c r="K49" i="9" s="1"/>
  <c r="I48" i="9"/>
  <c r="K48" i="9" s="1"/>
  <c r="H40" i="9"/>
  <c r="J40" i="9" s="1"/>
  <c r="H39" i="9"/>
  <c r="J39" i="9" s="1"/>
  <c r="H38" i="9"/>
  <c r="J38" i="9" s="1"/>
  <c r="H37" i="9"/>
  <c r="J37" i="9" s="1"/>
  <c r="H36" i="9"/>
  <c r="J36" i="9" s="1"/>
  <c r="J42" i="9" s="1"/>
  <c r="B107" i="9" s="1"/>
  <c r="H35" i="9"/>
  <c r="J35" i="9" s="1"/>
  <c r="J41" i="9" s="1"/>
  <c r="H34" i="9"/>
  <c r="J34" i="9" s="1"/>
  <c r="I84" i="9"/>
  <c r="J83" i="9"/>
  <c r="J82" i="9"/>
  <c r="I73" i="9"/>
  <c r="J72" i="9"/>
  <c r="J62" i="9"/>
  <c r="J61" i="9"/>
  <c r="I42" i="9"/>
  <c r="H42" i="9"/>
  <c r="I41" i="9"/>
  <c r="H41" i="9"/>
  <c r="I31" i="9"/>
  <c r="I30" i="9"/>
  <c r="H29" i="9"/>
  <c r="J29" i="9" s="1"/>
  <c r="H28" i="9"/>
  <c r="J28" i="9" s="1"/>
  <c r="H27" i="9"/>
  <c r="J27" i="9" s="1"/>
  <c r="J30" i="9" s="1"/>
  <c r="H26" i="9"/>
  <c r="J26" i="9" s="1"/>
  <c r="J31" i="9" s="1"/>
  <c r="B104" i="9" s="1"/>
  <c r="H25" i="9"/>
  <c r="J25" i="9" s="1"/>
  <c r="I22" i="9"/>
  <c r="I23" i="9" s="1"/>
  <c r="H20" i="9"/>
  <c r="J20" i="9" s="1"/>
  <c r="H19" i="9"/>
  <c r="J19" i="9" s="1"/>
  <c r="H18" i="9"/>
  <c r="J18" i="9" s="1"/>
  <c r="H17" i="9"/>
  <c r="J17" i="9" s="1"/>
  <c r="J22" i="9" s="1"/>
  <c r="B101" i="9" s="1"/>
  <c r="H16" i="9"/>
  <c r="J16" i="9" s="1"/>
  <c r="H15" i="9"/>
  <c r="J15" i="9" s="1"/>
  <c r="H14" i="9"/>
  <c r="J14" i="9" s="1"/>
  <c r="H13" i="9"/>
  <c r="J13" i="9" s="1"/>
  <c r="H12" i="9"/>
  <c r="J12" i="9" s="1"/>
  <c r="H11" i="9"/>
  <c r="J11" i="9" s="1"/>
  <c r="H10" i="9"/>
  <c r="J10" i="9" s="1"/>
  <c r="H9" i="9"/>
  <c r="J9" i="9" s="1"/>
  <c r="J21" i="9" s="1"/>
  <c r="H8" i="9"/>
  <c r="J8" i="9" s="1"/>
  <c r="I42" i="11"/>
  <c r="I41" i="11"/>
  <c r="I42" i="6"/>
  <c r="I41" i="6"/>
  <c r="I31" i="11"/>
  <c r="I30" i="11"/>
  <c r="I31" i="6"/>
  <c r="I30" i="6"/>
  <c r="I22" i="11"/>
  <c r="I21" i="11"/>
  <c r="I22" i="6"/>
  <c r="F74" i="11"/>
  <c r="I74" i="11" s="1"/>
  <c r="K74" i="11" s="1"/>
  <c r="I66" i="11"/>
  <c r="K66" i="11" s="1"/>
  <c r="I83" i="11"/>
  <c r="J82" i="11"/>
  <c r="J81" i="11"/>
  <c r="I80" i="11"/>
  <c r="K80" i="11" s="1"/>
  <c r="I79" i="11"/>
  <c r="K79" i="11" s="1"/>
  <c r="I78" i="11"/>
  <c r="K78" i="11" s="1"/>
  <c r="I77" i="11"/>
  <c r="K77" i="11" s="1"/>
  <c r="I76" i="11"/>
  <c r="K76" i="11" s="1"/>
  <c r="I75" i="11"/>
  <c r="K75" i="11" s="1"/>
  <c r="F75" i="11"/>
  <c r="I72" i="11"/>
  <c r="J71" i="11"/>
  <c r="I69" i="11"/>
  <c r="K69" i="11" s="1"/>
  <c r="I68" i="11"/>
  <c r="K68" i="11" s="1"/>
  <c r="I67" i="11"/>
  <c r="K67" i="11" s="1"/>
  <c r="L67" i="11" s="1"/>
  <c r="I65" i="11"/>
  <c r="K65" i="11" s="1"/>
  <c r="J62" i="11"/>
  <c r="J61" i="11"/>
  <c r="I60" i="11"/>
  <c r="K60" i="11" s="1"/>
  <c r="I59" i="11"/>
  <c r="K59" i="11" s="1"/>
  <c r="I58" i="11"/>
  <c r="K58" i="11" s="1"/>
  <c r="I57" i="11"/>
  <c r="K57" i="11" s="1"/>
  <c r="I56" i="11"/>
  <c r="K56" i="11" s="1"/>
  <c r="I55" i="11"/>
  <c r="K55" i="11" s="1"/>
  <c r="I54" i="11"/>
  <c r="K54" i="11" s="1"/>
  <c r="I53" i="11"/>
  <c r="K53" i="11" s="1"/>
  <c r="I52" i="11"/>
  <c r="K52" i="11" s="1"/>
  <c r="I51" i="11"/>
  <c r="K51" i="11" s="1"/>
  <c r="I50" i="11"/>
  <c r="K50" i="11" s="1"/>
  <c r="I49" i="11"/>
  <c r="K49" i="11" s="1"/>
  <c r="I48" i="11"/>
  <c r="K48" i="11" s="1"/>
  <c r="H42" i="11"/>
  <c r="H41" i="11"/>
  <c r="J40" i="11"/>
  <c r="J39" i="11"/>
  <c r="L79" i="11" s="1"/>
  <c r="J38" i="11"/>
  <c r="J37" i="11"/>
  <c r="J35" i="11"/>
  <c r="J34" i="11"/>
  <c r="J41" i="11" s="1"/>
  <c r="I32" i="11"/>
  <c r="H29" i="11"/>
  <c r="J29" i="11" s="1"/>
  <c r="H28" i="11"/>
  <c r="J28" i="11" s="1"/>
  <c r="H27" i="11"/>
  <c r="J27" i="11" s="1"/>
  <c r="H26" i="11"/>
  <c r="J26" i="11" s="1"/>
  <c r="H25" i="11"/>
  <c r="J25" i="11" s="1"/>
  <c r="H20" i="11"/>
  <c r="J20" i="11" s="1"/>
  <c r="H19" i="11"/>
  <c r="J19" i="11" s="1"/>
  <c r="H18" i="11"/>
  <c r="J18" i="11" s="1"/>
  <c r="H17" i="11"/>
  <c r="J17" i="11" s="1"/>
  <c r="H16" i="11"/>
  <c r="J16" i="11" s="1"/>
  <c r="H15" i="11"/>
  <c r="J15" i="11" s="1"/>
  <c r="J14" i="11"/>
  <c r="H14" i="11"/>
  <c r="H13" i="11"/>
  <c r="J13" i="11" s="1"/>
  <c r="H12" i="11"/>
  <c r="J12" i="11" s="1"/>
  <c r="H11" i="11"/>
  <c r="J11" i="11" s="1"/>
  <c r="H10" i="11"/>
  <c r="J10" i="11" s="1"/>
  <c r="H9" i="11"/>
  <c r="J9" i="11" s="1"/>
  <c r="J8" i="11"/>
  <c r="H8" i="11"/>
  <c r="F76" i="6"/>
  <c r="I76" i="6" s="1"/>
  <c r="K76" i="6" s="1"/>
  <c r="F81" i="6"/>
  <c r="I81" i="6" s="1"/>
  <c r="K81" i="6" s="1"/>
  <c r="F77" i="6"/>
  <c r="I77" i="6" s="1"/>
  <c r="K77" i="6" s="1"/>
  <c r="I59" i="6"/>
  <c r="K59" i="6" s="1"/>
  <c r="I85" i="6"/>
  <c r="J84" i="6"/>
  <c r="J83" i="6"/>
  <c r="I82" i="6"/>
  <c r="K82" i="6" s="1"/>
  <c r="I80" i="6"/>
  <c r="K80" i="6" s="1"/>
  <c r="I79" i="6"/>
  <c r="K79" i="6" s="1"/>
  <c r="I78" i="6"/>
  <c r="K78" i="6" s="1"/>
  <c r="I74" i="6"/>
  <c r="J73" i="6"/>
  <c r="I71" i="6"/>
  <c r="K71" i="6" s="1"/>
  <c r="I70" i="6"/>
  <c r="K70" i="6" s="1"/>
  <c r="I69" i="6"/>
  <c r="K69" i="6" s="1"/>
  <c r="I68" i="6"/>
  <c r="K68" i="6" s="1"/>
  <c r="I67" i="6"/>
  <c r="K67" i="6" s="1"/>
  <c r="K72" i="6" s="1"/>
  <c r="J62" i="6"/>
  <c r="J61" i="6"/>
  <c r="I60" i="6"/>
  <c r="K60" i="6" s="1"/>
  <c r="I57" i="6"/>
  <c r="K57" i="6" s="1"/>
  <c r="I56" i="6"/>
  <c r="K56" i="6" s="1"/>
  <c r="I55" i="6"/>
  <c r="K55" i="6" s="1"/>
  <c r="I54" i="6"/>
  <c r="K54" i="6" s="1"/>
  <c r="I53" i="6"/>
  <c r="K53" i="6" s="1"/>
  <c r="I52" i="6"/>
  <c r="K52" i="6" s="1"/>
  <c r="I51" i="6"/>
  <c r="K51" i="6" s="1"/>
  <c r="I50" i="6"/>
  <c r="K50" i="6" s="1"/>
  <c r="I49" i="6"/>
  <c r="K49" i="6" s="1"/>
  <c r="I48" i="6"/>
  <c r="K48" i="6" s="1"/>
  <c r="H42" i="6"/>
  <c r="H41" i="6"/>
  <c r="J40" i="6"/>
  <c r="J39" i="6"/>
  <c r="J38" i="6"/>
  <c r="J37" i="6"/>
  <c r="J36" i="6"/>
  <c r="J35" i="6"/>
  <c r="J34" i="6"/>
  <c r="H29" i="6"/>
  <c r="J29" i="6" s="1"/>
  <c r="H28" i="6"/>
  <c r="J28" i="6" s="1"/>
  <c r="H27" i="6"/>
  <c r="J27" i="6" s="1"/>
  <c r="H26" i="6"/>
  <c r="J26" i="6" s="1"/>
  <c r="H25" i="6"/>
  <c r="J25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H9" i="6"/>
  <c r="J9" i="6" s="1"/>
  <c r="H8" i="6"/>
  <c r="J8" i="6" s="1"/>
  <c r="I32" i="9" l="1"/>
  <c r="L52" i="9"/>
  <c r="L55" i="9"/>
  <c r="L58" i="9"/>
  <c r="L79" i="9"/>
  <c r="J84" i="9"/>
  <c r="K73" i="6"/>
  <c r="L57" i="9"/>
  <c r="L56" i="9"/>
  <c r="I43" i="9"/>
  <c r="L59" i="9"/>
  <c r="L49" i="11"/>
  <c r="L48" i="11"/>
  <c r="J31" i="11"/>
  <c r="B92" i="11" s="1"/>
  <c r="L67" i="6"/>
  <c r="L65" i="6"/>
  <c r="L58" i="6"/>
  <c r="L77" i="11"/>
  <c r="L74" i="11"/>
  <c r="L78" i="11"/>
  <c r="L75" i="11"/>
  <c r="L53" i="9"/>
  <c r="L54" i="9"/>
  <c r="J63" i="9"/>
  <c r="J23" i="9"/>
  <c r="B100" i="9"/>
  <c r="B102" i="9" s="1"/>
  <c r="L51" i="9"/>
  <c r="L66" i="9"/>
  <c r="K71" i="9"/>
  <c r="L50" i="9"/>
  <c r="L75" i="9"/>
  <c r="K82" i="9"/>
  <c r="L67" i="9"/>
  <c r="L68" i="9"/>
  <c r="L80" i="9"/>
  <c r="J32" i="9"/>
  <c r="B103" i="9"/>
  <c r="B105" i="9" s="1"/>
  <c r="L81" i="9"/>
  <c r="K83" i="9"/>
  <c r="K62" i="9"/>
  <c r="L69" i="9"/>
  <c r="L70" i="9"/>
  <c r="K61" i="9"/>
  <c r="L48" i="9"/>
  <c r="J43" i="9"/>
  <c r="B106" i="9"/>
  <c r="B108" i="9" s="1"/>
  <c r="L49" i="9"/>
  <c r="K72" i="9"/>
  <c r="L60" i="9"/>
  <c r="L76" i="9"/>
  <c r="L78" i="9"/>
  <c r="L77" i="9"/>
  <c r="L76" i="6"/>
  <c r="L81" i="6"/>
  <c r="L52" i="6"/>
  <c r="J22" i="6"/>
  <c r="B102" i="6" s="1"/>
  <c r="L77" i="6"/>
  <c r="L80" i="6"/>
  <c r="L69" i="6"/>
  <c r="J41" i="6"/>
  <c r="B107" i="6" s="1"/>
  <c r="L76" i="11"/>
  <c r="L66" i="11"/>
  <c r="I23" i="11"/>
  <c r="J42" i="11"/>
  <c r="J43" i="11" s="1"/>
  <c r="J30" i="11"/>
  <c r="L57" i="11"/>
  <c r="L52" i="11"/>
  <c r="L80" i="11"/>
  <c r="L60" i="11"/>
  <c r="L56" i="11"/>
  <c r="L53" i="11"/>
  <c r="J21" i="11"/>
  <c r="B88" i="11" s="1"/>
  <c r="J63" i="11"/>
  <c r="L50" i="11"/>
  <c r="L54" i="11"/>
  <c r="L58" i="11"/>
  <c r="L68" i="11"/>
  <c r="J22" i="11"/>
  <c r="B89" i="11" s="1"/>
  <c r="J83" i="11"/>
  <c r="L51" i="11"/>
  <c r="L55" i="11"/>
  <c r="L59" i="11"/>
  <c r="L65" i="11"/>
  <c r="L69" i="11"/>
  <c r="L56" i="6"/>
  <c r="J30" i="6"/>
  <c r="B104" i="6" s="1"/>
  <c r="J42" i="6"/>
  <c r="B108" i="6" s="1"/>
  <c r="K61" i="6"/>
  <c r="K84" i="6"/>
  <c r="J31" i="6"/>
  <c r="L48" i="6"/>
  <c r="J21" i="6"/>
  <c r="K83" i="6"/>
  <c r="L78" i="6"/>
  <c r="L70" i="6"/>
  <c r="L82" i="6"/>
  <c r="L60" i="6"/>
  <c r="K62" i="6"/>
  <c r="L49" i="6"/>
  <c r="L53" i="6"/>
  <c r="L57" i="6"/>
  <c r="L71" i="6"/>
  <c r="L79" i="6"/>
  <c r="L50" i="6"/>
  <c r="L54" i="6"/>
  <c r="L59" i="6"/>
  <c r="L51" i="6"/>
  <c r="L55" i="6"/>
  <c r="L68" i="6"/>
  <c r="K62" i="11"/>
  <c r="K81" i="11"/>
  <c r="L81" i="11" s="1"/>
  <c r="B94" i="11"/>
  <c r="K70" i="11"/>
  <c r="K61" i="11"/>
  <c r="K71" i="11"/>
  <c r="K82" i="11"/>
  <c r="J85" i="6"/>
  <c r="I23" i="6"/>
  <c r="J63" i="6"/>
  <c r="I32" i="6"/>
  <c r="L73" i="6" l="1"/>
  <c r="K84" i="9"/>
  <c r="J32" i="11"/>
  <c r="L62" i="6"/>
  <c r="L61" i="6"/>
  <c r="L72" i="6"/>
  <c r="L74" i="6" s="1"/>
  <c r="B95" i="11"/>
  <c r="B96" i="11" s="1"/>
  <c r="L82" i="11"/>
  <c r="L83" i="11" s="1"/>
  <c r="C107" i="9"/>
  <c r="L83" i="9"/>
  <c r="C103" i="9"/>
  <c r="D103" i="9" s="1"/>
  <c r="E103" i="9" s="1"/>
  <c r="L71" i="9"/>
  <c r="L72" i="9"/>
  <c r="K73" i="9"/>
  <c r="C104" i="9"/>
  <c r="L82" i="9"/>
  <c r="C106" i="9"/>
  <c r="D106" i="9" s="1"/>
  <c r="E106" i="9" s="1"/>
  <c r="J44" i="9"/>
  <c r="D96" i="9"/>
  <c r="K43" i="9"/>
  <c r="M82" i="9" s="1"/>
  <c r="K63" i="9"/>
  <c r="L61" i="9"/>
  <c r="I63" i="9"/>
  <c r="C100" i="9"/>
  <c r="K32" i="9"/>
  <c r="B109" i="9"/>
  <c r="C101" i="9"/>
  <c r="D101" i="9" s="1"/>
  <c r="E101" i="9" s="1"/>
  <c r="L62" i="9"/>
  <c r="K23" i="9"/>
  <c r="M61" i="9" s="1"/>
  <c r="L83" i="6"/>
  <c r="L84" i="6"/>
  <c r="B91" i="11"/>
  <c r="L70" i="11"/>
  <c r="L71" i="11"/>
  <c r="L72" i="11" s="1"/>
  <c r="L61" i="11"/>
  <c r="L63" i="11" s="1"/>
  <c r="L62" i="11"/>
  <c r="J23" i="11"/>
  <c r="K23" i="11" s="1"/>
  <c r="B105" i="6"/>
  <c r="C104" i="6"/>
  <c r="K63" i="11"/>
  <c r="C101" i="11" s="1"/>
  <c r="C88" i="11"/>
  <c r="D88" i="11" s="1"/>
  <c r="I63" i="11"/>
  <c r="B102" i="11"/>
  <c r="K32" i="11"/>
  <c r="M70" i="11" s="1"/>
  <c r="C91" i="11"/>
  <c r="D91" i="11" s="1"/>
  <c r="E91" i="11" s="1"/>
  <c r="B93" i="11"/>
  <c r="C94" i="11"/>
  <c r="D94" i="11" s="1"/>
  <c r="E94" i="11" s="1"/>
  <c r="C89" i="11"/>
  <c r="D89" i="11" s="1"/>
  <c r="E89" i="11" s="1"/>
  <c r="K72" i="11"/>
  <c r="C102" i="11" s="1"/>
  <c r="C92" i="11"/>
  <c r="D92" i="11" s="1"/>
  <c r="E92" i="11" s="1"/>
  <c r="C95" i="11"/>
  <c r="K83" i="11"/>
  <c r="B90" i="11"/>
  <c r="J44" i="11"/>
  <c r="K43" i="11"/>
  <c r="B103" i="11"/>
  <c r="C108" i="6"/>
  <c r="D108" i="6" s="1"/>
  <c r="C107" i="6"/>
  <c r="D107" i="6" s="1"/>
  <c r="J43" i="6"/>
  <c r="B92" i="6" s="1"/>
  <c r="D97" i="6" s="1"/>
  <c r="K74" i="6"/>
  <c r="C91" i="6" s="1"/>
  <c r="C105" i="6"/>
  <c r="J23" i="6"/>
  <c r="B90" i="6" s="1"/>
  <c r="D95" i="6" s="1"/>
  <c r="B101" i="6"/>
  <c r="C102" i="6"/>
  <c r="J32" i="6"/>
  <c r="M66" i="6" s="1"/>
  <c r="K63" i="6"/>
  <c r="C90" i="6" s="1"/>
  <c r="I63" i="6"/>
  <c r="C101" i="6"/>
  <c r="B109" i="6"/>
  <c r="K85" i="6"/>
  <c r="D96" i="6" l="1"/>
  <c r="L73" i="9"/>
  <c r="M65" i="6"/>
  <c r="M57" i="9"/>
  <c r="M54" i="9"/>
  <c r="M53" i="9"/>
  <c r="M56" i="9"/>
  <c r="M52" i="9"/>
  <c r="M58" i="9"/>
  <c r="M55" i="9"/>
  <c r="K85" i="9"/>
  <c r="M71" i="11"/>
  <c r="L84" i="11"/>
  <c r="D95" i="11"/>
  <c r="E95" i="11" s="1"/>
  <c r="M83" i="9"/>
  <c r="M67" i="9"/>
  <c r="M70" i="9"/>
  <c r="M69" i="9"/>
  <c r="M66" i="9"/>
  <c r="M68" i="9"/>
  <c r="M72" i="9"/>
  <c r="D94" i="9"/>
  <c r="D95" i="9" s="1"/>
  <c r="B92" i="9"/>
  <c r="M71" i="9"/>
  <c r="L63" i="9"/>
  <c r="M49" i="9"/>
  <c r="M51" i="9"/>
  <c r="M48" i="9"/>
  <c r="M60" i="9"/>
  <c r="M65" i="9"/>
  <c r="M59" i="9"/>
  <c r="M50" i="9"/>
  <c r="D100" i="9"/>
  <c r="C102" i="9"/>
  <c r="L84" i="9"/>
  <c r="D90" i="9"/>
  <c r="E90" i="9" s="1"/>
  <c r="D91" i="9"/>
  <c r="E91" i="9" s="1"/>
  <c r="M62" i="9"/>
  <c r="C105" i="9"/>
  <c r="D104" i="9"/>
  <c r="D89" i="9"/>
  <c r="M80" i="9"/>
  <c r="M77" i="9"/>
  <c r="M79" i="9"/>
  <c r="M75" i="9"/>
  <c r="M78" i="9"/>
  <c r="M81" i="9"/>
  <c r="M76" i="9"/>
  <c r="D107" i="9"/>
  <c r="C108" i="9"/>
  <c r="L63" i="6"/>
  <c r="L85" i="6"/>
  <c r="D105" i="6"/>
  <c r="E105" i="6" s="1"/>
  <c r="M59" i="11"/>
  <c r="M48" i="11"/>
  <c r="M50" i="11"/>
  <c r="M60" i="11"/>
  <c r="M55" i="11"/>
  <c r="M54" i="11"/>
  <c r="M52" i="11"/>
  <c r="M58" i="11"/>
  <c r="M56" i="11"/>
  <c r="M51" i="11"/>
  <c r="M49" i="11"/>
  <c r="M53" i="11"/>
  <c r="M57" i="11"/>
  <c r="M61" i="11"/>
  <c r="M62" i="11"/>
  <c r="B101" i="11"/>
  <c r="D101" i="11" s="1"/>
  <c r="M65" i="11"/>
  <c r="M67" i="11"/>
  <c r="M66" i="11"/>
  <c r="M69" i="11"/>
  <c r="M68" i="11"/>
  <c r="D90" i="11"/>
  <c r="E88" i="11"/>
  <c r="D102" i="6"/>
  <c r="E102" i="6" s="1"/>
  <c r="D104" i="6"/>
  <c r="E104" i="6" s="1"/>
  <c r="D101" i="6"/>
  <c r="E107" i="6"/>
  <c r="M82" i="11"/>
  <c r="M81" i="11"/>
  <c r="B104" i="11"/>
  <c r="B97" i="11"/>
  <c r="C103" i="11"/>
  <c r="D103" i="11" s="1"/>
  <c r="K84" i="11"/>
  <c r="C93" i="11"/>
  <c r="C90" i="11"/>
  <c r="C96" i="11"/>
  <c r="D102" i="11"/>
  <c r="E90" i="11"/>
  <c r="M79" i="11"/>
  <c r="M80" i="11"/>
  <c r="M75" i="11"/>
  <c r="M74" i="11"/>
  <c r="M76" i="11"/>
  <c r="M77" i="11"/>
  <c r="M78" i="11"/>
  <c r="K43" i="6"/>
  <c r="M83" i="6" s="1"/>
  <c r="J44" i="6"/>
  <c r="C103" i="6"/>
  <c r="B103" i="6"/>
  <c r="B106" i="6"/>
  <c r="K23" i="6"/>
  <c r="C109" i="6"/>
  <c r="E108" i="6"/>
  <c r="C106" i="6"/>
  <c r="C92" i="6"/>
  <c r="D92" i="6" s="1"/>
  <c r="E92" i="6" s="1"/>
  <c r="K86" i="6"/>
  <c r="B91" i="6"/>
  <c r="D91" i="6" s="1"/>
  <c r="E91" i="6" s="1"/>
  <c r="K32" i="6"/>
  <c r="L85" i="9" l="1"/>
  <c r="M68" i="6"/>
  <c r="M67" i="6"/>
  <c r="L86" i="6"/>
  <c r="D92" i="9"/>
  <c r="E89" i="9"/>
  <c r="E107" i="9"/>
  <c r="D108" i="9"/>
  <c r="E108" i="9" s="1"/>
  <c r="C92" i="9"/>
  <c r="J71" i="9" s="1"/>
  <c r="J73" i="9" s="1"/>
  <c r="C109" i="9"/>
  <c r="D105" i="9"/>
  <c r="E105" i="9" s="1"/>
  <c r="E104" i="9"/>
  <c r="E100" i="9"/>
  <c r="D102" i="9"/>
  <c r="D103" i="6"/>
  <c r="E103" i="6" s="1"/>
  <c r="M50" i="6"/>
  <c r="M61" i="6"/>
  <c r="D104" i="11"/>
  <c r="C104" i="11"/>
  <c r="E101" i="6"/>
  <c r="C93" i="6"/>
  <c r="M60" i="6"/>
  <c r="M56" i="6"/>
  <c r="M52" i="6"/>
  <c r="M51" i="6"/>
  <c r="M53" i="6"/>
  <c r="M58" i="6"/>
  <c r="M59" i="6"/>
  <c r="M55" i="6"/>
  <c r="M54" i="6"/>
  <c r="M57" i="6"/>
  <c r="M49" i="6"/>
  <c r="M48" i="6"/>
  <c r="M62" i="6"/>
  <c r="M69" i="6"/>
  <c r="M70" i="6"/>
  <c r="M73" i="6"/>
  <c r="M71" i="6"/>
  <c r="M72" i="6"/>
  <c r="M80" i="6"/>
  <c r="M76" i="6"/>
  <c r="M78" i="6"/>
  <c r="M84" i="6"/>
  <c r="M77" i="6"/>
  <c r="M79" i="6"/>
  <c r="M82" i="6"/>
  <c r="M81" i="6"/>
  <c r="C97" i="11"/>
  <c r="D96" i="11"/>
  <c r="E96" i="11" s="1"/>
  <c r="D93" i="11"/>
  <c r="E93" i="11" s="1"/>
  <c r="B93" i="6"/>
  <c r="C110" i="6"/>
  <c r="D109" i="6"/>
  <c r="E109" i="6" s="1"/>
  <c r="D90" i="6"/>
  <c r="B110" i="6"/>
  <c r="D106" i="6"/>
  <c r="E106" i="6" s="1"/>
  <c r="D109" i="9" l="1"/>
  <c r="E109" i="9" s="1"/>
  <c r="E102" i="9"/>
  <c r="D93" i="6"/>
  <c r="E90" i="6"/>
  <c r="D97" i="11"/>
  <c r="E97" i="11" s="1"/>
  <c r="D110" i="6"/>
  <c r="E110" i="6" s="1"/>
  <c r="I43" i="6"/>
  <c r="I43" i="11"/>
  <c r="J72" i="6"/>
  <c r="J74" i="6" s="1"/>
  <c r="J70" i="11"/>
  <c r="J7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tc={4331E600-024C-4AC6-9873-F68F07B988C0}</author>
    <author>tc={3D2879A0-BA50-4A44-A62C-60D47A41F995}</author>
    <author>tc={7E81EB51-9569-465D-B23E-F97A9038A427}</author>
  </authors>
  <commentList>
    <comment ref="E47" authorId="0" shapeId="0" xr:uid="{4331E600-024C-4AC6-9873-F68F07B988C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64" authorId="1" shapeId="0" xr:uid="{3D2879A0-BA50-4A44-A62C-60D47A41F995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74" authorId="2" shapeId="0" xr:uid="{7E81EB51-9569-465D-B23E-F97A9038A42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tc={0B8DABE7-AABB-4A33-8ACF-25FBE92C1EF0}</author>
    <author>tc={E2F87540-6B24-4312-896C-0187512BB46F}</author>
    <author>tc={A2688EFA-7615-4339-8518-43656606EC9D}</author>
  </authors>
  <commentList>
    <comment ref="E47" authorId="0" shapeId="0" xr:uid="{0B8DABE7-AABB-4A33-8ACF-25FBE92C1EF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64" authorId="1" shapeId="0" xr:uid="{E2F87540-6B24-4312-896C-0187512BB46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75" authorId="2" shapeId="0" xr:uid="{A2688EFA-7615-4339-8518-43656606EC9D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tc={A46F2804-EA39-4C53-9E55-988C2D930C10}</author>
    <author>tc={CFCB88B4-2890-4EA9-8ACF-41F8737B9647}</author>
    <author>tc={EB9CCC87-5ED7-4823-A271-DEBE32B5A83E}</author>
  </authors>
  <commentList>
    <comment ref="E47" authorId="0" shapeId="0" xr:uid="{A46F2804-EA39-4C53-9E55-988C2D930C1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64" authorId="1" shapeId="0" xr:uid="{CFCB88B4-2890-4EA9-8ACF-41F8737B964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  <comment ref="E73" authorId="2" shapeId="0" xr:uid="{EB9CCC87-5ED7-4823-A271-DEBE32B5A83E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la voce di costo del sistema REGIS e caricare il piano finaziario variato in REGIS/QUADRO ECONOMICO</t>
      </text>
    </comment>
  </commentList>
</comments>
</file>

<file path=xl/sharedStrings.xml><?xml version="1.0" encoding="utf-8"?>
<sst xmlns="http://schemas.openxmlformats.org/spreadsheetml/2006/main" count="880" uniqueCount="123">
  <si>
    <t>ALLEGATO 2_PIANO FINANZIARIO</t>
  </si>
  <si>
    <t xml:space="preserve">REGIONE </t>
  </si>
  <si>
    <t xml:space="preserve">ANAGRAFICA ATS </t>
  </si>
  <si>
    <t>ENTE CAPOFILA</t>
  </si>
  <si>
    <t>CUP</t>
  </si>
  <si>
    <t>PIANO FINANZIARIO INIZIALE</t>
  </si>
  <si>
    <t>Azione</t>
  </si>
  <si>
    <t>SottoAzione</t>
  </si>
  <si>
    <t>Voce di Costo L1</t>
  </si>
  <si>
    <t>Tipo di costo</t>
  </si>
  <si>
    <t>Costo Unitario</t>
  </si>
  <si>
    <t>Unità di Misura</t>
  </si>
  <si>
    <t>Quantita</t>
  </si>
  <si>
    <t>Importo</t>
  </si>
  <si>
    <t>Importo Iva</t>
  </si>
  <si>
    <t>Totale</t>
  </si>
  <si>
    <t>Definizione e attivazione del progetto individualizzato. (è necessario barrare tutte le opzioni)</t>
  </si>
  <si>
    <t>SUB TOTALE COSTO DI GESTIONE</t>
  </si>
  <si>
    <t xml:space="preserve"> </t>
  </si>
  <si>
    <t>SUB TOTALE COSTO DI INVESTIMENTO</t>
  </si>
  <si>
    <t>SUB TOTALE DEFINIZIONE PROGETTO PERSONALIZZATO</t>
  </si>
  <si>
    <t>Abitazione: adattamento degli spazi, domotica e assistenza a distanza. (è necessario barrare almeno una opzione e comunque tutte quelle che sono in linea con le finalità del sub-investimento)</t>
  </si>
  <si>
    <t>SUB TOTALE ABITAZIONE</t>
  </si>
  <si>
    <t>Lavoro: sviluppo delle competenze digitali per le persone con disabilità coinvolte nel progetto e lavoro a distanza. (è necessario barrare almeno una opzione e comunque tutte quelle che sono in linea con le finalità del sub-investimento)</t>
  </si>
  <si>
    <t>SUB TOTALE LAVORO</t>
  </si>
  <si>
    <t>TOTALE</t>
  </si>
  <si>
    <t xml:space="preserve">PIANO FINANZIARIO MODIFICATO </t>
  </si>
  <si>
    <t>Riclassificazione in Regis</t>
  </si>
  <si>
    <t xml:space="preserve">Importo </t>
  </si>
  <si>
    <t>totale variazione</t>
  </si>
  <si>
    <t>percentuale variazione sotto azioni/costo di gestione/costo di investimento</t>
  </si>
  <si>
    <t>GIUSTIFICAZIONI
per ogni giustificazione utilizzare al massimo 1.000 caratteri</t>
  </si>
  <si>
    <t>totale variazione sotto azioni</t>
  </si>
  <si>
    <t>PIANO FINANZIARIO
 VARIAZIONE AZIONI</t>
  </si>
  <si>
    <t>AZIONE</t>
  </si>
  <si>
    <t>INIZIALE</t>
  </si>
  <si>
    <t>FINALE</t>
  </si>
  <si>
    <t>VARIAZIONE</t>
  </si>
  <si>
    <t>% VARIAZIONE</t>
  </si>
  <si>
    <t>A -Definizione e attivazione del progetto individualizzato. (è necessario barrare tutte le opzioni)</t>
  </si>
  <si>
    <t>B- Abitazione: adattamento degli spazi, domotica e assistenza a distanza. (è necessario barrare almeno una opzione e comunque tutte quelle che sono in linea con le finalità del sub-investimento)</t>
  </si>
  <si>
    <t>C-Lavoro: sviluppo delle competenze digitali per le persone con disabilità coinvolte nel progetto e lavoro a distanza. (è necessario barrare almeno una opzione e comunque tutte quelle che sono in linea con le finalità del sub-investimento)</t>
  </si>
  <si>
    <t>Limite massimo variazione da/a Azione A</t>
  </si>
  <si>
    <t>Limite massimo variazione da/a Azione B</t>
  </si>
  <si>
    <t>Limite massimo variazione da/a Azione C</t>
  </si>
  <si>
    <t>PIANO FINANZIARIO 
MODIFICATO  COSTI DI GESTIONE/INVESTIMENTO</t>
  </si>
  <si>
    <t>TIPO COSTO</t>
  </si>
  <si>
    <t>percentuale variazione costo di gestione/costo investimento</t>
  </si>
  <si>
    <t xml:space="preserve">COSTO DI GESTIONE </t>
  </si>
  <si>
    <t>COSTO DI INVESTIMENTO</t>
  </si>
  <si>
    <t xml:space="preserve">TOTALE COSTI DI GESTIONE E INVESTIMENTO AZIONE A </t>
  </si>
  <si>
    <t xml:space="preserve">TOTALE COSTI DI GESTIONE E INVESTIMENTO AZIONE B </t>
  </si>
  <si>
    <t>TOTALE COSTI DI GESTIONE E INVESTIMENTO AZIONE C</t>
  </si>
  <si>
    <t>*Note per la compilaizone</t>
  </si>
  <si>
    <t xml:space="preserve">- Evidenziare  le  linee modificate </t>
  </si>
  <si>
    <t>Matrice correlazione Voci di costo L1-Regis</t>
  </si>
  <si>
    <t>Assunzioni di personale --&gt; Costo del personale dipendente della PA</t>
  </si>
  <si>
    <t>-Altre spese necessarie e funzionali alla realizzazione del progetto --&gt; Altro</t>
  </si>
  <si>
    <t>-Ristrutturazione/Riqualificazione di immobili esistenti --&gt; Servizi esterni (compresi lavori)</t>
  </si>
  <si>
    <t>-Appalti di servizi e forniture  --&gt; Servizi esterni (compresi lavori)</t>
  </si>
  <si>
    <t xml:space="preserve">-Pubblicazione bandi di gara --&gt; Pubblicazioni </t>
  </si>
  <si>
    <t xml:space="preserve">-Oneri connessi agli accordi/convenzioni con Enti del Terzo Settore  --&gt; Servizi esterni (compresi lavori)  (A REGIME: verrà aggiunta una apposita voce per questa tipologia di spesa) </t>
  </si>
  <si>
    <t>-Assunzione esperti esterni --&gt; Personale non dipendente da destinare allo specifico progetto</t>
  </si>
  <si>
    <t>Se la variazione tra costo di gestione e costo di investimento avviene nella stessa sotto azione viene riportata nella tabella PIANO FINANZIARIO  MODIFICATO  COSTI DI GESTIONE/INVESTIMENTO</t>
  </si>
  <si>
    <r>
      <t xml:space="preserve">Se una sottoazione viene </t>
    </r>
    <r>
      <rPr>
        <b/>
        <sz val="11"/>
        <rFont val="Calibri Light"/>
        <family val="2"/>
        <scheme val="major"/>
      </rPr>
      <t>azzerata</t>
    </r>
    <r>
      <rPr>
        <sz val="11"/>
        <rFont val="Calibri Light"/>
        <family val="2"/>
        <scheme val="major"/>
      </rPr>
      <t xml:space="preserve"> cioè </t>
    </r>
    <r>
      <rPr>
        <b/>
        <sz val="11"/>
        <rFont val="Calibri Light"/>
        <family val="2"/>
        <scheme val="major"/>
      </rPr>
      <t>eliminata</t>
    </r>
    <r>
      <rPr>
        <sz val="11"/>
        <rFont val="Calibri Light"/>
        <family val="2"/>
        <scheme val="major"/>
      </rPr>
      <t xml:space="preserve"> oppure </t>
    </r>
    <r>
      <rPr>
        <b/>
        <sz val="11"/>
        <rFont val="Calibri Light"/>
        <family val="2"/>
        <scheme val="major"/>
      </rPr>
      <t>portata a zero</t>
    </r>
    <r>
      <rPr>
        <sz val="11"/>
        <rFont val="Calibri Light"/>
        <family val="2"/>
        <scheme val="major"/>
      </rPr>
      <t xml:space="preserve"> perché viene azzerata la voce di costo o il tipo di costo la sotto azione completa di linee di costo e voce di costo dovrà essere riportata nel piano finanziario modificato inserendo come costo unitario 0. Si veda a titolo di esempio la riga 60</t>
    </r>
  </si>
  <si>
    <t>Costituzione o rafforzamento equipe</t>
  </si>
  <si>
    <t>Appalti di servizi e forniture</t>
  </si>
  <si>
    <t>Costo di gestione</t>
  </si>
  <si>
    <t xml:space="preserve">1 affidamento </t>
  </si>
  <si>
    <t>1 affidamento</t>
  </si>
  <si>
    <t>Valutazione multidimensionale</t>
  </si>
  <si>
    <t>Progettazione individualizzata</t>
  </si>
  <si>
    <t>Attivazione sostegni</t>
  </si>
  <si>
    <t>Oneri connessi agli accordi/convenzioni con Enti del Terzo Settore</t>
  </si>
  <si>
    <t xml:space="preserve">1 convenzione con contributo rimborso ad associazione </t>
  </si>
  <si>
    <t>Costo di investimento</t>
  </si>
  <si>
    <t>arredi e attrezzature_ cifra forfait</t>
  </si>
  <si>
    <t>Altre spese necessarie e funzionali alla realizzazione del progetto</t>
  </si>
  <si>
    <t>affitto e utenze_cifra forfait</t>
  </si>
  <si>
    <t>strumentazione - cifra forfait</t>
  </si>
  <si>
    <t>trasporto - cifra forfait</t>
  </si>
  <si>
    <t>Adattamento e dotazione anche domotica delle abitazioni</t>
  </si>
  <si>
    <t>n. affidamenti</t>
  </si>
  <si>
    <t>Ristrutturazione/Riqualificazione di immobili esistenti</t>
  </si>
  <si>
    <t xml:space="preserve">adeguamento spazi </t>
  </si>
  <si>
    <t>adattamento spazi e dotazione anche domotica_cifra forfait da declinare sulla base delle esigenze dei disabili valutati</t>
  </si>
  <si>
    <t xml:space="preserve">n. 2 affidamenti </t>
  </si>
  <si>
    <t>Azioni di collegamento con enti e agenzie del territorio per tirocini formativi</t>
  </si>
  <si>
    <t>n. 1 affidamento formazione sviluppo competenze trasversali</t>
  </si>
  <si>
    <t xml:space="preserve">n.1 affidamento formazione esperti per sviluppo competenze utilizzo attrezzature e organizzazione lavoro </t>
  </si>
  <si>
    <t>Fornitura della strumentazione necessaria</t>
  </si>
  <si>
    <t>2 arredo e attrezzature</t>
  </si>
  <si>
    <t xml:space="preserve">strumentazioni </t>
  </si>
  <si>
    <t xml:space="preserve">dotazione informatica </t>
  </si>
  <si>
    <t>n.1 affidamento formazione esperti per sviluppo competenze digitali</t>
  </si>
  <si>
    <t>strumenti di mediazione per tirocini, comprensivi di indennità lavorativa, inail e responsabilità civile</t>
  </si>
  <si>
    <t xml:space="preserve">modificato da costo di gestione a costo di investimento, </t>
  </si>
  <si>
    <t>modificata sotto azione costituzione e rafforzamento equipe in quanto…...........e inserita sotto azione reperimento alloggi in quanto….............</t>
  </si>
  <si>
    <t>azzerata sottoazione perché----</t>
  </si>
  <si>
    <t>Reperimento alloggi</t>
  </si>
  <si>
    <t>Accordi /convenzioni con Enti del Terzo settore</t>
  </si>
  <si>
    <t>inserita sotto azione reperimento alloggi in quanto…</t>
  </si>
  <si>
    <t>Adattamento e dotazione delle abitazioni</t>
  </si>
  <si>
    <t>n.affidamenti</t>
  </si>
  <si>
    <t>inserita sotto azione adattamento alloggi in quanto…</t>
  </si>
  <si>
    <t>aumentato  numero di unità e ridotto costo unitario perché.....</t>
  </si>
  <si>
    <t>ridotto numero di unità perché...</t>
  </si>
  <si>
    <t>ridotto csoto unitario perché...</t>
  </si>
  <si>
    <t>aumentato il costo unitario perché...e modificato da costo di gestione a costo di investimento</t>
  </si>
  <si>
    <t>Acquisizione di esperti esterni</t>
  </si>
  <si>
    <t>Costo del personale dipendente della PA</t>
  </si>
  <si>
    <t xml:space="preserve"> Altro</t>
  </si>
  <si>
    <t>Servizi esterni (compresi lavori)</t>
  </si>
  <si>
    <t xml:space="preserve"> Servizi esterni (compresi lavori)</t>
  </si>
  <si>
    <t xml:space="preserve">Pubblicazioni </t>
  </si>
  <si>
    <t>Rivalutazione delle condizioni abitative</t>
  </si>
  <si>
    <t>Pubblicazione bandi di gara</t>
  </si>
  <si>
    <t xml:space="preserve">Servizi esterni (compresi lavori)  (A REGIME: verrà aggiunta una apposita voce per questa tipologia di spesa) </t>
  </si>
  <si>
    <t>Assunzioni di personale</t>
  </si>
  <si>
    <t>Personale non dipendente da destinare allo specifico progetto</t>
  </si>
  <si>
    <t>Attivazione sostegni domiciliari a distanza</t>
  </si>
  <si>
    <t>Sperimentazione assistenza e accompagnamento a distanza</t>
  </si>
  <si>
    <t>ridotto costo unitario perché...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</si>
</sst>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\ [$€-410]_-;\-* #,##0\ [$€-410]_-;_-* &quot;-&quot;??\ [$€-410]_-;_-@_-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Garamond"/>
      <family val="1"/>
    </font>
    <font>
      <sz val="11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strike/>
      <sz val="9"/>
      <color rgb="FFFF0000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trike/>
      <sz val="11"/>
      <color rgb="FFFF0000"/>
      <name val="Garamond"/>
      <family val="1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1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64" fontId="9" fillId="0" borderId="16" xfId="1" applyNumberFormat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9" fontId="9" fillId="4" borderId="24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164" fontId="9" fillId="6" borderId="1" xfId="1" applyNumberFormat="1" applyFont="1" applyFill="1" applyBorder="1" applyAlignment="1">
      <alignment horizontal="left" vertical="center" wrapText="1"/>
    </xf>
    <xf numFmtId="164" fontId="9" fillId="5" borderId="1" xfId="1" applyNumberFormat="1" applyFont="1" applyFill="1" applyBorder="1" applyAlignment="1">
      <alignment horizontal="left" vertical="center" wrapText="1"/>
    </xf>
    <xf numFmtId="164" fontId="9" fillId="5" borderId="22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5" fontId="9" fillId="6" borderId="1" xfId="1" applyNumberFormat="1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vertical="center" wrapText="1"/>
    </xf>
    <xf numFmtId="164" fontId="9" fillId="5" borderId="21" xfId="1" applyNumberFormat="1" applyFont="1" applyFill="1" applyBorder="1" applyAlignment="1">
      <alignment horizontal="left" vertical="center" wrapText="1"/>
    </xf>
    <xf numFmtId="164" fontId="9" fillId="5" borderId="37" xfId="1" applyNumberFormat="1" applyFont="1" applyFill="1" applyBorder="1" applyAlignment="1">
      <alignment horizontal="left" vertical="center" wrapText="1"/>
    </xf>
    <xf numFmtId="164" fontId="9" fillId="5" borderId="4" xfId="1" applyNumberFormat="1" applyFont="1" applyFill="1" applyBorder="1" applyAlignment="1">
      <alignment horizontal="center" vertical="center"/>
    </xf>
    <xf numFmtId="0" fontId="9" fillId="0" borderId="38" xfId="1" applyFont="1" applyBorder="1" applyAlignment="1">
      <alignment horizontal="right" vertical="center"/>
    </xf>
    <xf numFmtId="164" fontId="9" fillId="4" borderId="7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164" fontId="9" fillId="5" borderId="3" xfId="1" applyNumberFormat="1" applyFont="1" applyFill="1" applyBorder="1" applyAlignment="1">
      <alignment horizontal="left" vertical="center" wrapText="1"/>
    </xf>
    <xf numFmtId="10" fontId="8" fillId="0" borderId="1" xfId="3" applyNumberFormat="1" applyFont="1" applyFill="1" applyBorder="1" applyAlignment="1">
      <alignment horizontal="center" vertical="center"/>
    </xf>
    <xf numFmtId="165" fontId="9" fillId="6" borderId="1" xfId="1" applyNumberFormat="1" applyFont="1" applyFill="1" applyBorder="1" applyAlignment="1">
      <alignment vertical="center" wrapText="1"/>
    </xf>
    <xf numFmtId="0" fontId="8" fillId="0" borderId="10" xfId="1" applyFont="1" applyBorder="1" applyAlignment="1">
      <alignment horizontal="left" vertical="center" wrapText="1"/>
    </xf>
    <xf numFmtId="0" fontId="9" fillId="0" borderId="3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0" fontId="9" fillId="0" borderId="31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8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left" vertical="center" wrapText="1"/>
    </xf>
    <xf numFmtId="164" fontId="8" fillId="0" borderId="21" xfId="1" applyNumberFormat="1" applyFont="1" applyBorder="1" applyAlignment="1">
      <alignment horizontal="center" vertical="center" wrapText="1"/>
    </xf>
    <xf numFmtId="164" fontId="8" fillId="0" borderId="21" xfId="1" applyNumberFormat="1" applyFont="1" applyBorder="1" applyAlignment="1">
      <alignment horizontal="center" vertical="center"/>
    </xf>
    <xf numFmtId="164" fontId="8" fillId="0" borderId="42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right" vertical="center" wrapText="1"/>
    </xf>
    <xf numFmtId="0" fontId="8" fillId="0" borderId="28" xfId="1" applyFont="1" applyBorder="1" applyAlignment="1">
      <alignment horizontal="center" vertical="center"/>
    </xf>
    <xf numFmtId="10" fontId="8" fillId="0" borderId="10" xfId="3" applyNumberFormat="1" applyFont="1" applyBorder="1" applyAlignment="1">
      <alignment horizontal="center" vertical="center"/>
    </xf>
    <xf numFmtId="0" fontId="9" fillId="6" borderId="8" xfId="1" applyFont="1" applyFill="1" applyBorder="1" applyAlignment="1">
      <alignment horizontal="left" vertical="center" wrapText="1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6" borderId="1" xfId="1" applyNumberFormat="1" applyFont="1" applyFill="1" applyBorder="1" applyAlignment="1">
      <alignment horizontal="center" vertical="center"/>
    </xf>
    <xf numFmtId="10" fontId="9" fillId="6" borderId="10" xfId="3" applyNumberFormat="1" applyFont="1" applyFill="1" applyBorder="1" applyAlignment="1">
      <alignment horizontal="center" vertical="center"/>
    </xf>
    <xf numFmtId="0" fontId="9" fillId="6" borderId="34" xfId="1" applyFont="1" applyFill="1" applyBorder="1" applyAlignment="1">
      <alignment horizontal="left" vertical="center" wrapText="1"/>
    </xf>
    <xf numFmtId="164" fontId="9" fillId="6" borderId="21" xfId="1" applyNumberFormat="1" applyFont="1" applyFill="1" applyBorder="1" applyAlignment="1">
      <alignment horizontal="center" vertical="center" wrapText="1"/>
    </xf>
    <xf numFmtId="164" fontId="9" fillId="6" borderId="21" xfId="1" applyNumberFormat="1" applyFont="1" applyFill="1" applyBorder="1" applyAlignment="1">
      <alignment horizontal="center" vertical="center"/>
    </xf>
    <xf numFmtId="10" fontId="9" fillId="6" borderId="42" xfId="3" applyNumberFormat="1" applyFont="1" applyFill="1" applyBorder="1" applyAlignment="1">
      <alignment horizontal="center" vertical="center"/>
    </xf>
    <xf numFmtId="10" fontId="8" fillId="0" borderId="4" xfId="3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right"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/>
    <xf numFmtId="164" fontId="4" fillId="9" borderId="1" xfId="0" applyNumberFormat="1" applyFont="1" applyFill="1" applyBorder="1"/>
    <xf numFmtId="0" fontId="4" fillId="9" borderId="1" xfId="0" applyFont="1" applyFill="1" applyBorder="1" applyAlignment="1">
      <alignment horizontal="center" vertical="center"/>
    </xf>
    <xf numFmtId="164" fontId="8" fillId="9" borderId="1" xfId="1" applyNumberFormat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164" fontId="8" fillId="9" borderId="1" xfId="1" applyNumberFormat="1" applyFont="1" applyFill="1" applyBorder="1" applyAlignment="1">
      <alignment horizontal="left" vertical="center" wrapText="1"/>
    </xf>
    <xf numFmtId="164" fontId="9" fillId="9" borderId="1" xfId="1" applyNumberFormat="1" applyFont="1" applyFill="1" applyBorder="1" applyAlignment="1">
      <alignment horizontal="right" vertical="center"/>
    </xf>
    <xf numFmtId="0" fontId="8" fillId="9" borderId="0" xfId="1" applyFont="1" applyFill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right" vertical="center"/>
    </xf>
    <xf numFmtId="10" fontId="8" fillId="2" borderId="1" xfId="3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left" vertical="center" wrapText="1"/>
    </xf>
    <xf numFmtId="10" fontId="9" fillId="6" borderId="1" xfId="3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165" fontId="8" fillId="6" borderId="1" xfId="1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left" vertical="center" wrapText="1"/>
    </xf>
    <xf numFmtId="164" fontId="8" fillId="5" borderId="21" xfId="1" applyNumberFormat="1" applyFont="1" applyFill="1" applyBorder="1" applyAlignment="1">
      <alignment horizontal="left" vertical="center" wrapText="1"/>
    </xf>
    <xf numFmtId="164" fontId="8" fillId="5" borderId="3" xfId="1" applyNumberFormat="1" applyFont="1" applyFill="1" applyBorder="1" applyAlignment="1">
      <alignment horizontal="left" vertical="center" wrapText="1"/>
    </xf>
    <xf numFmtId="0" fontId="8" fillId="0" borderId="31" xfId="1" applyFont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8" fillId="11" borderId="1" xfId="1" applyNumberFormat="1" applyFont="1" applyFill="1" applyBorder="1" applyAlignment="1">
      <alignment horizontal="center" vertical="center" wrapText="1"/>
    </xf>
    <xf numFmtId="164" fontId="8" fillId="11" borderId="1" xfId="1" applyNumberFormat="1" applyFont="1" applyFill="1" applyBorder="1" applyAlignment="1">
      <alignment horizontal="left" vertical="center" wrapText="1"/>
    </xf>
    <xf numFmtId="0" fontId="8" fillId="11" borderId="10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0" fontId="9" fillId="0" borderId="38" xfId="1" applyFont="1" applyBorder="1" applyAlignment="1">
      <alignment horizontal="right" vertical="center" wrapText="1"/>
    </xf>
    <xf numFmtId="164" fontId="9" fillId="5" borderId="4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10" fontId="8" fillId="0" borderId="1" xfId="3" applyNumberFormat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righ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164" fontId="9" fillId="9" borderId="1" xfId="1" applyNumberFormat="1" applyFont="1" applyFill="1" applyBorder="1" applyAlignment="1">
      <alignment horizontal="right" vertical="center" wrapText="1"/>
    </xf>
    <xf numFmtId="0" fontId="8" fillId="9" borderId="0" xfId="1" applyFont="1" applyFill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164" fontId="9" fillId="11" borderId="1" xfId="1" applyNumberFormat="1" applyFont="1" applyFill="1" applyBorder="1" applyAlignment="1">
      <alignment horizontal="right" vertical="center" wrapText="1"/>
    </xf>
    <xf numFmtId="10" fontId="8" fillId="11" borderId="1" xfId="3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0" fontId="9" fillId="6" borderId="1" xfId="3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10" fontId="8" fillId="0" borderId="0" xfId="3" applyNumberFormat="1" applyFont="1" applyAlignment="1">
      <alignment horizontal="center" vertical="center" wrapText="1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10" fontId="8" fillId="0" borderId="10" xfId="3" applyNumberFormat="1" applyFont="1" applyBorder="1" applyAlignment="1">
      <alignment horizontal="center" vertical="center" wrapText="1"/>
    </xf>
    <xf numFmtId="10" fontId="9" fillId="6" borderId="10" xfId="3" applyNumberFormat="1" applyFont="1" applyFill="1" applyBorder="1" applyAlignment="1">
      <alignment horizontal="center" vertical="center" wrapText="1"/>
    </xf>
    <xf numFmtId="10" fontId="9" fillId="6" borderId="42" xfId="3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0" fontId="8" fillId="0" borderId="4" xfId="3" applyNumberFormat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11" borderId="10" xfId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164" fontId="4" fillId="9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0" fontId="8" fillId="6" borderId="1" xfId="3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left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0" fontId="8" fillId="4" borderId="1" xfId="3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 wrapText="1"/>
    </xf>
    <xf numFmtId="164" fontId="9" fillId="0" borderId="44" xfId="1" applyNumberFormat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left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164" fontId="8" fillId="0" borderId="46" xfId="1" applyNumberFormat="1" applyFont="1" applyBorder="1" applyAlignment="1">
      <alignment horizontal="center" vertical="center" wrapText="1"/>
    </xf>
    <xf numFmtId="0" fontId="9" fillId="0" borderId="11" xfId="1" applyFont="1" applyBorder="1" applyAlignment="1">
      <alignment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164" fontId="8" fillId="0" borderId="37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vertical="center" wrapText="1"/>
    </xf>
    <xf numFmtId="10" fontId="8" fillId="0" borderId="47" xfId="3" applyNumberFormat="1" applyFont="1" applyBorder="1" applyAlignment="1">
      <alignment horizontal="center" vertical="center" wrapText="1"/>
    </xf>
    <xf numFmtId="10" fontId="8" fillId="0" borderId="45" xfId="3" applyNumberFormat="1" applyFont="1" applyBorder="1" applyAlignment="1">
      <alignment horizontal="center" vertical="center" wrapText="1"/>
    </xf>
    <xf numFmtId="10" fontId="8" fillId="0" borderId="36" xfId="3" applyNumberFormat="1" applyFont="1" applyBorder="1" applyAlignment="1">
      <alignment horizontal="center" vertical="center" wrapText="1"/>
    </xf>
    <xf numFmtId="10" fontId="13" fillId="12" borderId="13" xfId="3" applyNumberFormat="1" applyFont="1" applyFill="1" applyBorder="1" applyAlignment="1">
      <alignment horizontal="center" vertical="center" wrapText="1"/>
    </xf>
    <xf numFmtId="164" fontId="13" fillId="12" borderId="7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7" borderId="0" xfId="0" applyFont="1" applyFill="1" applyAlignment="1">
      <alignment horizontal="right" vertical="center" wrapText="1"/>
    </xf>
    <xf numFmtId="0" fontId="15" fillId="0" borderId="0" xfId="0" quotePrefix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1" applyFont="1" applyAlignment="1">
      <alignment horizontal="justify" vertical="center" wrapText="1"/>
    </xf>
    <xf numFmtId="0" fontId="4" fillId="13" borderId="1" xfId="0" applyFont="1" applyFill="1" applyBorder="1" applyAlignment="1">
      <alignment vertical="center" wrapText="1"/>
    </xf>
    <xf numFmtId="164" fontId="4" fillId="13" borderId="1" xfId="0" applyNumberFormat="1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 wrapText="1"/>
    </xf>
    <xf numFmtId="164" fontId="8" fillId="13" borderId="1" xfId="1" applyNumberFormat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164" fontId="8" fillId="13" borderId="1" xfId="1" applyNumberFormat="1" applyFont="1" applyFill="1" applyBorder="1" applyAlignment="1">
      <alignment horizontal="left" vertical="center" wrapText="1"/>
    </xf>
    <xf numFmtId="164" fontId="9" fillId="13" borderId="1" xfId="1" applyNumberFormat="1" applyFont="1" applyFill="1" applyBorder="1" applyAlignment="1">
      <alignment horizontal="right" vertical="center" wrapText="1"/>
    </xf>
    <xf numFmtId="10" fontId="8" fillId="13" borderId="1" xfId="3" applyNumberFormat="1" applyFont="1" applyFill="1" applyBorder="1" applyAlignment="1">
      <alignment horizontal="center" vertical="center" wrapText="1"/>
    </xf>
    <xf numFmtId="0" fontId="8" fillId="13" borderId="10" xfId="1" applyFont="1" applyFill="1" applyBorder="1" applyAlignment="1">
      <alignment horizontal="left" vertical="center" wrapText="1"/>
    </xf>
    <xf numFmtId="164" fontId="8" fillId="5" borderId="48" xfId="1" applyNumberFormat="1" applyFont="1" applyFill="1" applyBorder="1" applyAlignment="1">
      <alignment horizontal="left" vertical="center" wrapText="1"/>
    </xf>
    <xf numFmtId="164" fontId="9" fillId="5" borderId="4" xfId="1" applyNumberFormat="1" applyFont="1" applyFill="1" applyBorder="1" applyAlignment="1">
      <alignment horizontal="left" vertical="center" wrapText="1"/>
    </xf>
    <xf numFmtId="10" fontId="13" fillId="0" borderId="13" xfId="3" applyNumberFormat="1" applyFont="1" applyFill="1" applyBorder="1" applyAlignment="1">
      <alignment horizontal="center" vertical="center" wrapText="1"/>
    </xf>
    <xf numFmtId="0" fontId="9" fillId="5" borderId="27" xfId="1" applyFont="1" applyFill="1" applyBorder="1" applyAlignment="1">
      <alignment horizontal="right" vertical="center" wrapText="1"/>
    </xf>
    <xf numFmtId="0" fontId="9" fillId="5" borderId="20" xfId="1" applyFont="1" applyFill="1" applyBorder="1" applyAlignment="1">
      <alignment horizontal="right" vertical="center" wrapText="1"/>
    </xf>
    <xf numFmtId="9" fontId="9" fillId="0" borderId="17" xfId="1" applyNumberFormat="1" applyFont="1" applyBorder="1" applyAlignment="1">
      <alignment horizontal="center" vertical="center" wrapText="1"/>
    </xf>
    <xf numFmtId="9" fontId="9" fillId="0" borderId="32" xfId="1" applyNumberFormat="1" applyFont="1" applyBorder="1" applyAlignment="1">
      <alignment horizontal="center" vertical="center" wrapText="1"/>
    </xf>
    <xf numFmtId="10" fontId="8" fillId="9" borderId="10" xfId="3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164" fontId="5" fillId="3" borderId="29" xfId="1" applyNumberFormat="1" applyFont="1" applyFill="1" applyBorder="1" applyAlignment="1">
      <alignment horizontal="center" vertical="center" wrapText="1"/>
    </xf>
    <xf numFmtId="164" fontId="5" fillId="3" borderId="30" xfId="1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9" fillId="0" borderId="36" xfId="1" applyNumberFormat="1" applyFont="1" applyBorder="1" applyAlignment="1">
      <alignment horizontal="center" vertical="center" wrapText="1"/>
    </xf>
    <xf numFmtId="164" fontId="9" fillId="0" borderId="32" xfId="1" applyNumberFormat="1" applyFont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right" vertical="center" wrapText="1"/>
    </xf>
    <xf numFmtId="0" fontId="9" fillId="6" borderId="19" xfId="1" applyFont="1" applyFill="1" applyBorder="1" applyAlignment="1">
      <alignment horizontal="right" vertical="center" wrapText="1"/>
    </xf>
    <xf numFmtId="0" fontId="9" fillId="6" borderId="20" xfId="1" applyFont="1" applyFill="1" applyBorder="1" applyAlignment="1">
      <alignment horizontal="right" vertical="center" wrapText="1"/>
    </xf>
    <xf numFmtId="0" fontId="9" fillId="5" borderId="18" xfId="1" applyFont="1" applyFill="1" applyBorder="1" applyAlignment="1">
      <alignment horizontal="right" vertical="center" wrapText="1"/>
    </xf>
    <xf numFmtId="0" fontId="9" fillId="5" borderId="19" xfId="1" applyFont="1" applyFill="1" applyBorder="1" applyAlignment="1">
      <alignment horizontal="right" vertical="center" wrapText="1"/>
    </xf>
    <xf numFmtId="0" fontId="9" fillId="5" borderId="20" xfId="1" applyFont="1" applyFill="1" applyBorder="1" applyAlignment="1">
      <alignment horizontal="right" vertical="center" wrapText="1"/>
    </xf>
    <xf numFmtId="9" fontId="9" fillId="0" borderId="17" xfId="1" applyNumberFormat="1" applyFont="1" applyBorder="1" applyAlignment="1">
      <alignment horizontal="center" vertical="center" wrapText="1"/>
    </xf>
    <xf numFmtId="9" fontId="9" fillId="0" borderId="32" xfId="1" applyNumberFormat="1" applyFont="1" applyBorder="1" applyAlignment="1">
      <alignment horizontal="center" vertical="center" wrapText="1"/>
    </xf>
    <xf numFmtId="0" fontId="10" fillId="12" borderId="11" xfId="1" applyFont="1" applyFill="1" applyBorder="1" applyAlignment="1">
      <alignment horizontal="center" vertical="center" wrapText="1"/>
    </xf>
    <xf numFmtId="0" fontId="10" fillId="12" borderId="12" xfId="1" applyFont="1" applyFill="1" applyBorder="1" applyAlignment="1">
      <alignment horizontal="center" vertical="center" wrapText="1"/>
    </xf>
    <xf numFmtId="0" fontId="10" fillId="12" borderId="13" xfId="1" applyFont="1" applyFill="1" applyBorder="1" applyAlignment="1">
      <alignment horizontal="center" vertical="center" wrapText="1"/>
    </xf>
    <xf numFmtId="0" fontId="12" fillId="12" borderId="11" xfId="1" applyFont="1" applyFill="1" applyBorder="1" applyAlignment="1">
      <alignment horizontal="right" vertical="center" wrapText="1"/>
    </xf>
    <xf numFmtId="0" fontId="12" fillId="12" borderId="12" xfId="1" applyFont="1" applyFill="1" applyBorder="1" applyAlignment="1">
      <alignment horizontal="right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12" fillId="12" borderId="13" xfId="1" applyFont="1" applyFill="1" applyBorder="1" applyAlignment="1">
      <alignment horizontal="right" vertical="center" wrapText="1"/>
    </xf>
    <xf numFmtId="0" fontId="9" fillId="6" borderId="8" xfId="1" applyFont="1" applyFill="1" applyBorder="1" applyAlignment="1">
      <alignment horizontal="right" vertical="center" wrapText="1"/>
    </xf>
    <xf numFmtId="0" fontId="9" fillId="6" borderId="1" xfId="1" applyFont="1" applyFill="1" applyBorder="1" applyAlignment="1">
      <alignment horizontal="right" vertical="center" wrapText="1"/>
    </xf>
    <xf numFmtId="0" fontId="9" fillId="5" borderId="34" xfId="1" applyFont="1" applyFill="1" applyBorder="1" applyAlignment="1">
      <alignment horizontal="right" vertical="center" wrapText="1"/>
    </xf>
    <xf numFmtId="0" fontId="9" fillId="5" borderId="21" xfId="1" applyFont="1" applyFill="1" applyBorder="1" applyAlignment="1">
      <alignment horizontal="right" vertical="center" wrapText="1"/>
    </xf>
    <xf numFmtId="0" fontId="9" fillId="5" borderId="11" xfId="1" applyFont="1" applyFill="1" applyBorder="1" applyAlignment="1">
      <alignment horizontal="right" vertical="center" wrapText="1"/>
    </xf>
    <xf numFmtId="0" fontId="9" fillId="5" borderId="12" xfId="1" applyFont="1" applyFill="1" applyBorder="1" applyAlignment="1">
      <alignment horizontal="right" vertical="center" wrapText="1"/>
    </xf>
    <xf numFmtId="0" fontId="9" fillId="5" borderId="13" xfId="1" applyFont="1" applyFill="1" applyBorder="1" applyAlignment="1">
      <alignment horizontal="right" vertical="center" wrapText="1"/>
    </xf>
    <xf numFmtId="0" fontId="9" fillId="5" borderId="8" xfId="1" applyFont="1" applyFill="1" applyBorder="1" applyAlignment="1">
      <alignment horizontal="right" vertical="center" wrapText="1"/>
    </xf>
    <xf numFmtId="0" fontId="9" fillId="5" borderId="1" xfId="1" applyFont="1" applyFill="1" applyBorder="1" applyAlignment="1">
      <alignment horizontal="right" vertical="center" wrapText="1"/>
    </xf>
    <xf numFmtId="0" fontId="9" fillId="5" borderId="25" xfId="1" applyFont="1" applyFill="1" applyBorder="1" applyAlignment="1">
      <alignment horizontal="right" vertical="center" wrapText="1"/>
    </xf>
    <xf numFmtId="0" fontId="9" fillId="5" borderId="26" xfId="1" applyFont="1" applyFill="1" applyBorder="1" applyAlignment="1">
      <alignment horizontal="right" vertical="center" wrapText="1"/>
    </xf>
    <xf numFmtId="0" fontId="9" fillId="5" borderId="27" xfId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5" borderId="11" xfId="1" applyFont="1" applyFill="1" applyBorder="1" applyAlignment="1">
      <alignment horizontal="right" vertical="center"/>
    </xf>
    <xf numFmtId="0" fontId="9" fillId="5" borderId="12" xfId="1" applyFont="1" applyFill="1" applyBorder="1" applyAlignment="1">
      <alignment horizontal="right" vertical="center"/>
    </xf>
    <xf numFmtId="0" fontId="9" fillId="5" borderId="13" xfId="1" applyFont="1" applyFill="1" applyBorder="1" applyAlignment="1">
      <alignment horizontal="right" vertical="center"/>
    </xf>
    <xf numFmtId="0" fontId="10" fillId="3" borderId="39" xfId="1" applyFont="1" applyFill="1" applyBorder="1" applyAlignment="1">
      <alignment horizontal="center" vertical="center" wrapText="1"/>
    </xf>
    <xf numFmtId="0" fontId="10" fillId="3" borderId="40" xfId="1" applyFont="1" applyFill="1" applyBorder="1" applyAlignment="1">
      <alignment horizontal="center" vertical="center"/>
    </xf>
    <xf numFmtId="0" fontId="10" fillId="3" borderId="41" xfId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30" xfId="1" applyFont="1" applyBorder="1" applyAlignment="1">
      <alignment horizontal="center"/>
    </xf>
    <xf numFmtId="164" fontId="9" fillId="0" borderId="36" xfId="1" applyNumberFormat="1" applyFont="1" applyBorder="1" applyAlignment="1">
      <alignment horizontal="center" vertical="center"/>
    </xf>
    <xf numFmtId="164" fontId="9" fillId="0" borderId="32" xfId="1" applyNumberFormat="1" applyFont="1" applyBorder="1" applyAlignment="1">
      <alignment horizontal="center" vertical="center"/>
    </xf>
  </cellXfs>
  <cellStyles count="4">
    <cellStyle name="Migliaia 2" xfId="2" xr:uid="{FECE7771-5280-4C32-9E6C-0A3DC04600B3}"/>
    <cellStyle name="Normale" xfId="0" builtinId="0"/>
    <cellStyle name="Normale 2" xfId="1" xr:uid="{1028EA4B-5782-4C72-AC37-106A29DF4770}"/>
    <cellStyle name="Percentuale" xfId="3" builtinId="5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C5BDA5A2-69B9-4CE0-8103-5F1B28C948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zoni Francesca" id="{25EDC1DE-DCDE-42FE-B78D-80E08742A3CD}" userId="S::FManzoni@lavoro.gov.it::54eec8f0-2096-4ce4-9193-8b055a3b3fbe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7" dT="2023-03-15T09:55:59.89" personId="{25EDC1DE-DCDE-42FE-B78D-80E08742A3CD}" id="{4331E600-024C-4AC6-9873-F68F07B988C0}">
    <text>inserire la voce di costo del sistema REGIS e caricare il piano finaziario variato in REGIS/QUADRO ECONOMICO</text>
  </threadedComment>
  <threadedComment ref="E64" dT="2023-03-15T09:55:59.89" personId="{25EDC1DE-DCDE-42FE-B78D-80E08742A3CD}" id="{3D2879A0-BA50-4A44-A62C-60D47A41F995}">
    <text>inserire la voce di costo del sistema REGIS e caricare il piano finaziario variato in REGIS/QUADRO ECONOMICO</text>
  </threadedComment>
  <threadedComment ref="E74" dT="2023-03-15T09:55:59.89" personId="{25EDC1DE-DCDE-42FE-B78D-80E08742A3CD}" id="{7E81EB51-9569-465D-B23E-F97A9038A427}">
    <text>inserire la voce di costo del sistema REGIS e caricare il piano finaziario variato in REGIS/QUADRO ECONOMICO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7" dT="2023-03-15T09:55:59.89" personId="{25EDC1DE-DCDE-42FE-B78D-80E08742A3CD}" id="{0B8DABE7-AABB-4A33-8ACF-25FBE92C1EF0}">
    <text>inserire la voce di costo del sistema REGIS e caricare il piano finaziario variato in REGIS/QUADRO ECONOMICO</text>
  </threadedComment>
  <threadedComment ref="E64" dT="2023-03-15T09:55:59.89" personId="{25EDC1DE-DCDE-42FE-B78D-80E08742A3CD}" id="{E2F87540-6B24-4312-896C-0187512BB46F}">
    <text>inserire la voce di costo del sistema REGIS e caricare il piano finaziario variato in REGIS/QUADRO ECONOMICO</text>
  </threadedComment>
  <threadedComment ref="E75" dT="2023-03-15T09:55:59.89" personId="{25EDC1DE-DCDE-42FE-B78D-80E08742A3CD}" id="{A2688EFA-7615-4339-8518-43656606EC9D}">
    <text>inserire la voce di costo del sistema REGIS e caricare il piano finaziario variato in REGIS/QUADRO ECONOMICO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47" dT="2023-03-15T09:55:59.89" personId="{25EDC1DE-DCDE-42FE-B78D-80E08742A3CD}" id="{A46F2804-EA39-4C53-9E55-988C2D930C10}">
    <text>inserire la voce di costo del sistema REGIS e caricare il piano finaziario variato in REGIS/QUADRO ECONOMICO</text>
  </threadedComment>
  <threadedComment ref="E64" dT="2023-03-15T09:55:59.89" personId="{25EDC1DE-DCDE-42FE-B78D-80E08742A3CD}" id="{CFCB88B4-2890-4EA9-8ACF-41F8737B9647}">
    <text>inserire la voce di costo del sistema REGIS e caricare il piano finaziario variato in REGIS/QUADRO ECONOMICO</text>
  </threadedComment>
  <threadedComment ref="E73" dT="2023-03-15T09:55:59.89" personId="{25EDC1DE-DCDE-42FE-B78D-80E08742A3CD}" id="{EB9CCC87-5ED7-4823-A271-DEBE32B5A83E}">
    <text>inserire la voce di costo del sistema REGIS e caricare il piano finaziario variato in REGIS/QUADRO ECONOMICO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3627-9128-4302-9D51-97EC843A5A84}">
  <sheetPr>
    <pageSetUpPr fitToPage="1"/>
  </sheetPr>
  <dimension ref="A1:P125"/>
  <sheetViews>
    <sheetView tabSelected="1" view="pageBreakPreview" zoomScale="60" zoomScaleNormal="60" workbookViewId="0">
      <selection sqref="A1:K1"/>
    </sheetView>
  </sheetViews>
  <sheetFormatPr defaultColWidth="9.21875" defaultRowHeight="27.75" customHeight="1" x14ac:dyDescent="0.3"/>
  <cols>
    <col min="1" max="1" width="81.77734375" style="15" customWidth="1"/>
    <col min="2" max="2" width="36.5546875" style="15" customWidth="1"/>
    <col min="3" max="3" width="34.77734375" style="15" bestFit="1" customWidth="1"/>
    <col min="4" max="4" width="25.21875" style="15" customWidth="1"/>
    <col min="5" max="5" width="26.5546875" style="15" customWidth="1"/>
    <col min="6" max="6" width="28.5546875" style="15" customWidth="1"/>
    <col min="7" max="7" width="19.21875" style="15" customWidth="1"/>
    <col min="8" max="8" width="22.44140625" style="15" customWidth="1"/>
    <col min="9" max="9" width="14" style="15" bestFit="1" customWidth="1"/>
    <col min="10" max="11" width="17.21875" style="15" bestFit="1" customWidth="1"/>
    <col min="12" max="12" width="20.5546875" style="15" customWidth="1"/>
    <col min="13" max="13" width="40.44140625" style="15" customWidth="1"/>
    <col min="14" max="14" width="57.77734375" style="15" customWidth="1"/>
    <col min="15" max="15" width="47.77734375" style="15" customWidth="1"/>
    <col min="16" max="16384" width="9.21875" style="15"/>
  </cols>
  <sheetData>
    <row r="1" spans="1:16" s="63" customFormat="1" ht="27.75" customHeight="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  <c r="M1" s="223"/>
      <c r="N1" s="223"/>
    </row>
    <row r="2" spans="1:16" s="63" customFormat="1" ht="14.4" x14ac:dyDescent="0.3">
      <c r="A2" s="6" t="s">
        <v>1</v>
      </c>
      <c r="C2" s="159"/>
      <c r="D2" s="159"/>
      <c r="E2" s="159"/>
      <c r="F2" s="159"/>
      <c r="G2" s="159"/>
      <c r="H2" s="159"/>
      <c r="I2" s="159"/>
      <c r="J2" s="159"/>
      <c r="K2" s="159"/>
      <c r="L2" s="223"/>
      <c r="M2" s="223"/>
      <c r="N2" s="223"/>
    </row>
    <row r="3" spans="1:16" s="63" customFormat="1" ht="14.4" x14ac:dyDescent="0.3">
      <c r="A3" s="6" t="s">
        <v>2</v>
      </c>
      <c r="C3" s="159"/>
      <c r="D3" s="159"/>
      <c r="E3" s="159"/>
      <c r="F3" s="159"/>
      <c r="G3" s="159"/>
      <c r="H3" s="159"/>
      <c r="I3" s="159"/>
      <c r="J3" s="159"/>
      <c r="K3" s="159"/>
      <c r="L3" s="223"/>
      <c r="M3" s="223"/>
      <c r="N3" s="223"/>
    </row>
    <row r="4" spans="1:16" s="63" customFormat="1" ht="14.4" x14ac:dyDescent="0.3">
      <c r="A4" s="6" t="s">
        <v>3</v>
      </c>
      <c r="C4" s="159"/>
      <c r="D4" s="159"/>
      <c r="E4" s="159"/>
      <c r="F4" s="159"/>
      <c r="G4" s="159"/>
      <c r="H4" s="159"/>
      <c r="I4" s="159"/>
      <c r="J4" s="159"/>
      <c r="K4" s="159"/>
      <c r="L4" s="223"/>
      <c r="M4" s="223"/>
      <c r="N4" s="223"/>
    </row>
    <row r="5" spans="1:16" s="63" customFormat="1" ht="14.4" x14ac:dyDescent="0.3">
      <c r="A5" s="6" t="s">
        <v>4</v>
      </c>
      <c r="C5" s="159"/>
      <c r="D5" s="159"/>
      <c r="E5" s="159"/>
      <c r="F5" s="159"/>
      <c r="G5" s="159"/>
      <c r="H5" s="159"/>
      <c r="I5" s="159"/>
      <c r="J5" s="159"/>
      <c r="K5" s="159"/>
      <c r="L5" s="223"/>
      <c r="M5" s="223"/>
      <c r="N5" s="223"/>
    </row>
    <row r="6" spans="1:16" ht="27.75" customHeight="1" thickBot="1" x14ac:dyDescent="0.35">
      <c r="A6" s="225" t="s">
        <v>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3"/>
      <c r="M6" s="223"/>
      <c r="N6" s="223"/>
    </row>
    <row r="7" spans="1:16" ht="27.75" customHeight="1" x14ac:dyDescent="0.3">
      <c r="A7" s="10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1" t="s">
        <v>11</v>
      </c>
      <c r="G7" s="11" t="s">
        <v>12</v>
      </c>
      <c r="H7" s="13" t="s">
        <v>13</v>
      </c>
      <c r="I7" s="13" t="s">
        <v>14</v>
      </c>
      <c r="J7" s="11" t="s">
        <v>15</v>
      </c>
      <c r="K7" s="14">
        <v>0.15</v>
      </c>
      <c r="L7" s="223"/>
      <c r="M7" s="223"/>
      <c r="N7" s="223"/>
      <c r="O7" s="64"/>
      <c r="P7" s="64"/>
    </row>
    <row r="8" spans="1:16" s="134" customFormat="1" ht="27.75" customHeight="1" x14ac:dyDescent="0.3">
      <c r="A8" s="227" t="s">
        <v>16</v>
      </c>
      <c r="B8" s="41"/>
      <c r="C8" s="41"/>
      <c r="D8" s="41"/>
      <c r="E8" s="136"/>
      <c r="F8" s="41"/>
      <c r="G8" s="133"/>
      <c r="H8" s="136">
        <f t="shared" ref="H8:H20" si="0">G8*E8</f>
        <v>0</v>
      </c>
      <c r="I8" s="136"/>
      <c r="J8" s="136">
        <f>H8+I8</f>
        <v>0</v>
      </c>
      <c r="K8" s="230"/>
      <c r="L8" s="223"/>
      <c r="M8" s="223"/>
      <c r="N8" s="223"/>
      <c r="O8" s="64"/>
      <c r="P8" s="64"/>
    </row>
    <row r="9" spans="1:16" s="134" customFormat="1" ht="27.75" customHeight="1" x14ac:dyDescent="0.3">
      <c r="A9" s="228"/>
      <c r="B9" s="41"/>
      <c r="C9" s="41"/>
      <c r="D9" s="41"/>
      <c r="E9" s="136"/>
      <c r="F9" s="41"/>
      <c r="G9" s="133"/>
      <c r="H9" s="136">
        <f t="shared" si="0"/>
        <v>0</v>
      </c>
      <c r="I9" s="136"/>
      <c r="J9" s="136">
        <f t="shared" ref="J9:J20" si="1">H9+I9</f>
        <v>0</v>
      </c>
      <c r="K9" s="231"/>
      <c r="L9" s="223"/>
      <c r="M9" s="223"/>
      <c r="N9" s="223"/>
      <c r="O9" s="64"/>
      <c r="P9" s="64"/>
    </row>
    <row r="10" spans="1:16" s="134" customFormat="1" ht="27.75" customHeight="1" x14ac:dyDescent="0.3">
      <c r="A10" s="228"/>
      <c r="B10" s="41"/>
      <c r="C10" s="41"/>
      <c r="D10" s="41"/>
      <c r="E10" s="136"/>
      <c r="F10" s="41"/>
      <c r="G10" s="133"/>
      <c r="H10" s="136">
        <f t="shared" si="0"/>
        <v>0</v>
      </c>
      <c r="I10" s="136"/>
      <c r="J10" s="136">
        <f t="shared" si="1"/>
        <v>0</v>
      </c>
      <c r="K10" s="231"/>
      <c r="L10" s="223"/>
      <c r="M10" s="223"/>
      <c r="N10" s="223"/>
      <c r="O10" s="64"/>
      <c r="P10" s="64"/>
    </row>
    <row r="11" spans="1:16" s="134" customFormat="1" ht="27.75" customHeight="1" x14ac:dyDescent="0.3">
      <c r="A11" s="228"/>
      <c r="B11" s="41"/>
      <c r="C11" s="41"/>
      <c r="D11" s="41"/>
      <c r="E11" s="136"/>
      <c r="F11" s="41"/>
      <c r="G11" s="133"/>
      <c r="H11" s="136">
        <f t="shared" si="0"/>
        <v>0</v>
      </c>
      <c r="I11" s="136"/>
      <c r="J11" s="136">
        <f t="shared" si="1"/>
        <v>0</v>
      </c>
      <c r="K11" s="231"/>
      <c r="L11" s="223"/>
      <c r="M11" s="223"/>
      <c r="N11" s="223"/>
      <c r="O11" s="64"/>
      <c r="P11" s="64"/>
    </row>
    <row r="12" spans="1:16" s="134" customFormat="1" ht="27.75" customHeight="1" x14ac:dyDescent="0.3">
      <c r="A12" s="228"/>
      <c r="B12" s="41"/>
      <c r="C12" s="41"/>
      <c r="D12" s="41"/>
      <c r="E12" s="136"/>
      <c r="F12" s="41"/>
      <c r="G12" s="133"/>
      <c r="H12" s="136">
        <f t="shared" si="0"/>
        <v>0</v>
      </c>
      <c r="I12" s="136"/>
      <c r="J12" s="136">
        <f t="shared" si="1"/>
        <v>0</v>
      </c>
      <c r="K12" s="231"/>
      <c r="L12" s="223"/>
      <c r="M12" s="223"/>
      <c r="N12" s="223"/>
      <c r="O12" s="64"/>
      <c r="P12" s="64"/>
    </row>
    <row r="13" spans="1:16" s="134" customFormat="1" ht="27.75" customHeight="1" x14ac:dyDescent="0.3">
      <c r="A13" s="228"/>
      <c r="B13" s="41"/>
      <c r="C13" s="41"/>
      <c r="D13" s="41"/>
      <c r="E13" s="136"/>
      <c r="F13" s="41"/>
      <c r="G13" s="133"/>
      <c r="H13" s="136">
        <f t="shared" si="0"/>
        <v>0</v>
      </c>
      <c r="I13" s="136"/>
      <c r="J13" s="136">
        <f t="shared" si="1"/>
        <v>0</v>
      </c>
      <c r="K13" s="231"/>
      <c r="L13" s="223"/>
      <c r="M13" s="223"/>
      <c r="N13" s="223"/>
      <c r="O13" s="64"/>
      <c r="P13" s="64"/>
    </row>
    <row r="14" spans="1:16" s="134" customFormat="1" ht="27.75" customHeight="1" x14ac:dyDescent="0.3">
      <c r="A14" s="228"/>
      <c r="B14" s="41"/>
      <c r="C14" s="41"/>
      <c r="D14" s="41"/>
      <c r="E14" s="136"/>
      <c r="F14" s="41"/>
      <c r="G14" s="133"/>
      <c r="H14" s="136">
        <f t="shared" si="0"/>
        <v>0</v>
      </c>
      <c r="I14" s="136"/>
      <c r="J14" s="136">
        <f t="shared" si="1"/>
        <v>0</v>
      </c>
      <c r="K14" s="231"/>
      <c r="L14" s="223"/>
      <c r="M14" s="223"/>
      <c r="N14" s="223"/>
      <c r="O14" s="64"/>
      <c r="P14" s="64"/>
    </row>
    <row r="15" spans="1:16" s="134" customFormat="1" ht="27.75" customHeight="1" x14ac:dyDescent="0.3">
      <c r="A15" s="228"/>
      <c r="B15" s="41"/>
      <c r="C15" s="41"/>
      <c r="D15" s="41"/>
      <c r="E15" s="136"/>
      <c r="F15" s="41"/>
      <c r="G15" s="133"/>
      <c r="H15" s="136">
        <f t="shared" si="0"/>
        <v>0</v>
      </c>
      <c r="I15" s="136"/>
      <c r="J15" s="136">
        <f t="shared" si="1"/>
        <v>0</v>
      </c>
      <c r="K15" s="231"/>
      <c r="L15" s="223"/>
      <c r="M15" s="223"/>
      <c r="N15" s="223"/>
      <c r="O15" s="64"/>
      <c r="P15" s="64"/>
    </row>
    <row r="16" spans="1:16" s="134" customFormat="1" ht="27.75" customHeight="1" x14ac:dyDescent="0.3">
      <c r="A16" s="228"/>
      <c r="B16" s="41"/>
      <c r="C16" s="41"/>
      <c r="D16" s="41"/>
      <c r="E16" s="136"/>
      <c r="F16" s="41"/>
      <c r="G16" s="133"/>
      <c r="H16" s="136">
        <f t="shared" si="0"/>
        <v>0</v>
      </c>
      <c r="I16" s="136"/>
      <c r="J16" s="136">
        <f t="shared" si="1"/>
        <v>0</v>
      </c>
      <c r="K16" s="231"/>
      <c r="L16" s="223"/>
      <c r="M16" s="223"/>
      <c r="N16" s="223"/>
      <c r="O16" s="64"/>
      <c r="P16" s="64"/>
    </row>
    <row r="17" spans="1:16" s="134" customFormat="1" ht="27.75" customHeight="1" x14ac:dyDescent="0.3">
      <c r="A17" s="228"/>
      <c r="B17" s="41"/>
      <c r="C17" s="41"/>
      <c r="D17" s="41"/>
      <c r="E17" s="136"/>
      <c r="F17" s="41"/>
      <c r="G17" s="133"/>
      <c r="H17" s="136">
        <f t="shared" si="0"/>
        <v>0</v>
      </c>
      <c r="I17" s="136"/>
      <c r="J17" s="136">
        <f t="shared" si="1"/>
        <v>0</v>
      </c>
      <c r="K17" s="231"/>
      <c r="L17" s="223"/>
      <c r="M17" s="223"/>
      <c r="N17" s="223"/>
      <c r="O17" s="64"/>
      <c r="P17" s="64"/>
    </row>
    <row r="18" spans="1:16" s="135" customFormat="1" ht="27.75" customHeight="1" x14ac:dyDescent="0.3">
      <c r="A18" s="228"/>
      <c r="B18" s="41"/>
      <c r="C18" s="41"/>
      <c r="D18" s="41"/>
      <c r="E18" s="136"/>
      <c r="F18" s="41"/>
      <c r="G18" s="133"/>
      <c r="H18" s="136">
        <f t="shared" si="0"/>
        <v>0</v>
      </c>
      <c r="I18" s="136"/>
      <c r="J18" s="136">
        <f t="shared" si="1"/>
        <v>0</v>
      </c>
      <c r="K18" s="231"/>
      <c r="L18" s="223"/>
      <c r="M18" s="223"/>
      <c r="N18" s="223"/>
      <c r="O18" s="64"/>
      <c r="P18" s="64"/>
    </row>
    <row r="19" spans="1:16" s="135" customFormat="1" ht="27.75" customHeight="1" x14ac:dyDescent="0.3">
      <c r="A19" s="228"/>
      <c r="B19" s="41"/>
      <c r="C19" s="41"/>
      <c r="D19" s="41"/>
      <c r="E19" s="136"/>
      <c r="F19" s="41"/>
      <c r="G19" s="133"/>
      <c r="H19" s="136">
        <f t="shared" si="0"/>
        <v>0</v>
      </c>
      <c r="I19" s="136"/>
      <c r="J19" s="136">
        <f t="shared" si="1"/>
        <v>0</v>
      </c>
      <c r="K19" s="231"/>
      <c r="L19" s="223"/>
      <c r="M19" s="223"/>
      <c r="N19" s="223"/>
      <c r="O19" s="64"/>
      <c r="P19" s="64"/>
    </row>
    <row r="20" spans="1:16" s="135" customFormat="1" ht="27.75" customHeight="1" x14ac:dyDescent="0.3">
      <c r="A20" s="229"/>
      <c r="B20" s="41"/>
      <c r="C20" s="41"/>
      <c r="D20" s="41"/>
      <c r="E20" s="136"/>
      <c r="F20" s="41"/>
      <c r="G20" s="133"/>
      <c r="H20" s="136">
        <f t="shared" si="0"/>
        <v>0</v>
      </c>
      <c r="I20" s="136"/>
      <c r="J20" s="136">
        <f t="shared" si="1"/>
        <v>0</v>
      </c>
      <c r="K20" s="231"/>
      <c r="L20" s="223"/>
      <c r="M20" s="223"/>
      <c r="N20" s="223"/>
      <c r="O20" s="64"/>
      <c r="P20" s="64"/>
    </row>
    <row r="21" spans="1:16" s="135" customFormat="1" ht="27.75" customHeight="1" x14ac:dyDescent="0.3">
      <c r="A21" s="232" t="s">
        <v>17</v>
      </c>
      <c r="B21" s="233"/>
      <c r="C21" s="233"/>
      <c r="D21" s="233"/>
      <c r="E21" s="233"/>
      <c r="F21" s="233"/>
      <c r="G21" s="233"/>
      <c r="H21" s="234"/>
      <c r="I21" s="21" t="s">
        <v>18</v>
      </c>
      <c r="J21" s="21">
        <f>SUMIF(D8:D20,"=COSTO DI GESTIONE",J8:J20)</f>
        <v>0</v>
      </c>
      <c r="K21" s="231"/>
      <c r="L21" s="223"/>
      <c r="M21" s="223"/>
      <c r="N21" s="223"/>
      <c r="O21" s="64"/>
      <c r="P21" s="64"/>
    </row>
    <row r="22" spans="1:16" s="135" customFormat="1" ht="27.75" customHeight="1" thickBot="1" x14ac:dyDescent="0.35">
      <c r="A22" s="232" t="s">
        <v>19</v>
      </c>
      <c r="B22" s="233"/>
      <c r="C22" s="233"/>
      <c r="D22" s="233"/>
      <c r="E22" s="233"/>
      <c r="F22" s="233"/>
      <c r="G22" s="233"/>
      <c r="H22" s="234"/>
      <c r="I22" s="21">
        <f>SUMIF(D8:D20,"=COSTO DI investimento",I8:I20)</f>
        <v>0</v>
      </c>
      <c r="J22" s="21">
        <f>SUMIF(D8:D20,"=COSTO DI INVESTIMENTO",J8:J20)</f>
        <v>0</v>
      </c>
      <c r="K22" s="231"/>
      <c r="L22" s="223"/>
      <c r="M22" s="223"/>
      <c r="N22" s="223"/>
      <c r="O22" s="64"/>
      <c r="P22" s="64"/>
    </row>
    <row r="23" spans="1:16" s="134" customFormat="1" ht="27.75" customHeight="1" thickBot="1" x14ac:dyDescent="0.35">
      <c r="A23" s="235" t="s">
        <v>20</v>
      </c>
      <c r="B23" s="236"/>
      <c r="C23" s="236"/>
      <c r="D23" s="236"/>
      <c r="E23" s="236"/>
      <c r="F23" s="236"/>
      <c r="G23" s="237"/>
      <c r="H23" s="217"/>
      <c r="I23" s="22">
        <f>SUM(I21:I22)</f>
        <v>0</v>
      </c>
      <c r="J23" s="22">
        <f>J21+J22</f>
        <v>0</v>
      </c>
      <c r="K23" s="46">
        <f>J23*$K$7</f>
        <v>0</v>
      </c>
      <c r="L23" s="223"/>
      <c r="M23" s="223"/>
      <c r="N23" s="223"/>
      <c r="O23" s="64"/>
      <c r="P23" s="64"/>
    </row>
    <row r="24" spans="1:16" ht="27.75" customHeight="1" x14ac:dyDescent="0.3">
      <c r="A24" s="10" t="s">
        <v>6</v>
      </c>
      <c r="B24" s="11" t="s">
        <v>7</v>
      </c>
      <c r="C24" s="11" t="s">
        <v>8</v>
      </c>
      <c r="D24" s="11" t="s">
        <v>9</v>
      </c>
      <c r="E24" s="12" t="s">
        <v>10</v>
      </c>
      <c r="F24" s="11" t="s">
        <v>11</v>
      </c>
      <c r="G24" s="11" t="s">
        <v>12</v>
      </c>
      <c r="H24" s="13" t="s">
        <v>13</v>
      </c>
      <c r="I24" s="13" t="s">
        <v>14</v>
      </c>
      <c r="J24" s="11" t="s">
        <v>15</v>
      </c>
      <c r="K24" s="218"/>
      <c r="L24" s="223"/>
      <c r="M24" s="223"/>
      <c r="N24" s="223"/>
      <c r="O24" s="64"/>
      <c r="P24" s="64"/>
    </row>
    <row r="25" spans="1:16" ht="27.75" customHeight="1" x14ac:dyDescent="0.3">
      <c r="A25" s="227" t="s">
        <v>21</v>
      </c>
      <c r="B25" s="41"/>
      <c r="C25" s="41"/>
      <c r="D25" s="41"/>
      <c r="E25" s="136"/>
      <c r="F25" s="41"/>
      <c r="G25" s="133"/>
      <c r="H25" s="34">
        <f>G25*E25</f>
        <v>0</v>
      </c>
      <c r="I25" s="133"/>
      <c r="J25" s="136">
        <f>H25+I25</f>
        <v>0</v>
      </c>
      <c r="K25" s="219"/>
      <c r="L25" s="223"/>
      <c r="M25" s="223"/>
      <c r="N25" s="223"/>
      <c r="O25" s="64"/>
      <c r="P25" s="64"/>
    </row>
    <row r="26" spans="1:16" ht="27.75" customHeight="1" x14ac:dyDescent="0.3">
      <c r="A26" s="228"/>
      <c r="B26" s="41"/>
      <c r="C26" s="41"/>
      <c r="D26" s="41"/>
      <c r="E26" s="136"/>
      <c r="F26" s="41"/>
      <c r="G26" s="133"/>
      <c r="H26" s="34">
        <f>G26*E26</f>
        <v>0</v>
      </c>
      <c r="I26" s="133"/>
      <c r="J26" s="136">
        <f t="shared" ref="J26:J29" si="2">H26+I26</f>
        <v>0</v>
      </c>
      <c r="K26" s="219"/>
      <c r="L26" s="223"/>
      <c r="M26" s="223"/>
      <c r="N26" s="223"/>
      <c r="O26" s="64"/>
      <c r="P26" s="64"/>
    </row>
    <row r="27" spans="1:16" s="135" customFormat="1" ht="27.75" customHeight="1" x14ac:dyDescent="0.3">
      <c r="A27" s="228"/>
      <c r="B27" s="41"/>
      <c r="C27" s="41"/>
      <c r="D27" s="41"/>
      <c r="E27" s="136"/>
      <c r="F27" s="41"/>
      <c r="G27" s="133"/>
      <c r="H27" s="34">
        <f>G27*E27</f>
        <v>0</v>
      </c>
      <c r="I27" s="133"/>
      <c r="J27" s="136">
        <f t="shared" si="2"/>
        <v>0</v>
      </c>
      <c r="K27" s="219"/>
      <c r="L27" s="223"/>
      <c r="M27" s="223"/>
      <c r="N27" s="223"/>
      <c r="O27" s="64"/>
      <c r="P27" s="64"/>
    </row>
    <row r="28" spans="1:16" s="135" customFormat="1" ht="27.75" customHeight="1" x14ac:dyDescent="0.3">
      <c r="A28" s="228"/>
      <c r="B28" s="41"/>
      <c r="C28" s="41"/>
      <c r="D28" s="41"/>
      <c r="E28" s="136"/>
      <c r="F28" s="41"/>
      <c r="G28" s="133"/>
      <c r="H28" s="34">
        <f>G28*E28</f>
        <v>0</v>
      </c>
      <c r="I28" s="133"/>
      <c r="J28" s="136">
        <f t="shared" si="2"/>
        <v>0</v>
      </c>
      <c r="K28" s="219"/>
      <c r="L28" s="223"/>
      <c r="M28" s="223"/>
      <c r="N28" s="223"/>
      <c r="O28" s="64"/>
      <c r="P28" s="64"/>
    </row>
    <row r="29" spans="1:16" s="135" customFormat="1" ht="27.75" customHeight="1" x14ac:dyDescent="0.3">
      <c r="A29" s="229"/>
      <c r="B29" s="41"/>
      <c r="C29" s="41"/>
      <c r="D29" s="41"/>
      <c r="E29" s="136"/>
      <c r="F29" s="41"/>
      <c r="G29" s="133"/>
      <c r="H29" s="34">
        <f>G29*E29</f>
        <v>0</v>
      </c>
      <c r="I29" s="133"/>
      <c r="J29" s="136">
        <f t="shared" si="2"/>
        <v>0</v>
      </c>
      <c r="K29" s="219"/>
      <c r="L29" s="223"/>
      <c r="M29" s="223"/>
      <c r="N29" s="223"/>
      <c r="O29" s="64"/>
      <c r="P29" s="64"/>
    </row>
    <row r="30" spans="1:16" s="135" customFormat="1" ht="27.75" customHeight="1" x14ac:dyDescent="0.3">
      <c r="A30" s="232" t="s">
        <v>17</v>
      </c>
      <c r="B30" s="233"/>
      <c r="C30" s="233"/>
      <c r="D30" s="233"/>
      <c r="E30" s="233"/>
      <c r="F30" s="233"/>
      <c r="G30" s="233"/>
      <c r="H30" s="234"/>
      <c r="I30" s="21">
        <f>SUMIF(D25:D29,"=COSTO DI GESTIONE",I25:I29)</f>
        <v>0</v>
      </c>
      <c r="J30" s="21">
        <f>SUMIF(D25:D29,"=COSTO DI GESTIONE",J25:J29)</f>
        <v>0</v>
      </c>
      <c r="K30" s="137"/>
      <c r="L30" s="223"/>
      <c r="M30" s="223"/>
      <c r="N30" s="223"/>
      <c r="O30" s="64"/>
    </row>
    <row r="31" spans="1:16" s="135" customFormat="1" ht="15" thickBot="1" x14ac:dyDescent="0.35">
      <c r="A31" s="232" t="s">
        <v>19</v>
      </c>
      <c r="B31" s="233"/>
      <c r="C31" s="233"/>
      <c r="D31" s="233"/>
      <c r="E31" s="233"/>
      <c r="F31" s="233"/>
      <c r="G31" s="233"/>
      <c r="H31" s="234"/>
      <c r="I31" s="21">
        <f>SUMIF(D25:D29,"=COSTO DI investimento",I25:I29)</f>
        <v>0</v>
      </c>
      <c r="J31" s="21">
        <f>SUMIF(D25:D29,"=COSTO DI investimento",J25:J29)</f>
        <v>0</v>
      </c>
      <c r="K31" s="137"/>
      <c r="L31" s="223"/>
      <c r="M31" s="223"/>
      <c r="N31" s="223"/>
      <c r="O31" s="64"/>
    </row>
    <row r="32" spans="1:16" s="134" customFormat="1" ht="15" thickBot="1" x14ac:dyDescent="0.35">
      <c r="A32" s="235" t="s">
        <v>22</v>
      </c>
      <c r="B32" s="236"/>
      <c r="C32" s="236"/>
      <c r="D32" s="236"/>
      <c r="E32" s="236"/>
      <c r="F32" s="236"/>
      <c r="G32" s="237"/>
      <c r="H32" s="217"/>
      <c r="I32" s="22">
        <f>SUM(I30:I31)</f>
        <v>0</v>
      </c>
      <c r="J32" s="23">
        <f>J30+J31</f>
        <v>0</v>
      </c>
      <c r="K32" s="46">
        <f>J32*$K$7</f>
        <v>0</v>
      </c>
      <c r="L32" s="223"/>
      <c r="M32" s="223"/>
      <c r="N32" s="223"/>
      <c r="O32" s="64"/>
    </row>
    <row r="33" spans="1:16" ht="14.4" x14ac:dyDescent="0.3">
      <c r="A33" s="10" t="s">
        <v>6</v>
      </c>
      <c r="B33" s="11" t="s">
        <v>7</v>
      </c>
      <c r="C33" s="11" t="s">
        <v>8</v>
      </c>
      <c r="D33" s="11" t="s">
        <v>9</v>
      </c>
      <c r="E33" s="12" t="s">
        <v>10</v>
      </c>
      <c r="F33" s="11" t="s">
        <v>11</v>
      </c>
      <c r="G33" s="11" t="s">
        <v>12</v>
      </c>
      <c r="H33" s="13" t="s">
        <v>13</v>
      </c>
      <c r="I33" s="13" t="s">
        <v>14</v>
      </c>
      <c r="J33" s="11" t="s">
        <v>15</v>
      </c>
      <c r="K33" s="238"/>
      <c r="L33" s="223"/>
      <c r="M33" s="223"/>
      <c r="N33" s="223"/>
      <c r="O33" s="64"/>
      <c r="P33" s="64"/>
    </row>
    <row r="34" spans="1:16" s="134" customFormat="1" ht="14.4" x14ac:dyDescent="0.3">
      <c r="A34" s="227" t="s">
        <v>23</v>
      </c>
      <c r="B34" s="41"/>
      <c r="C34" s="41"/>
      <c r="D34" s="41"/>
      <c r="E34" s="136"/>
      <c r="F34" s="41"/>
      <c r="G34" s="133"/>
      <c r="H34" s="34">
        <f t="shared" ref="H34:H40" si="3">G34*E34</f>
        <v>0</v>
      </c>
      <c r="I34" s="133"/>
      <c r="J34" s="136">
        <f t="shared" ref="J34:J40" si="4">H34+I34</f>
        <v>0</v>
      </c>
      <c r="K34" s="239"/>
      <c r="L34" s="223"/>
      <c r="M34" s="223"/>
      <c r="N34" s="223"/>
      <c r="O34" s="64"/>
      <c r="P34" s="64"/>
    </row>
    <row r="35" spans="1:16" s="134" customFormat="1" ht="14.4" x14ac:dyDescent="0.3">
      <c r="A35" s="228"/>
      <c r="B35" s="41"/>
      <c r="C35" s="41"/>
      <c r="D35" s="41"/>
      <c r="E35" s="136"/>
      <c r="F35" s="41"/>
      <c r="G35" s="133"/>
      <c r="H35" s="34">
        <f t="shared" si="3"/>
        <v>0</v>
      </c>
      <c r="I35" s="133"/>
      <c r="J35" s="136">
        <f t="shared" si="4"/>
        <v>0</v>
      </c>
      <c r="K35" s="239"/>
      <c r="L35" s="223"/>
      <c r="M35" s="223"/>
      <c r="N35" s="223"/>
      <c r="O35" s="64"/>
      <c r="P35" s="64"/>
    </row>
    <row r="36" spans="1:16" s="134" customFormat="1" ht="14.4" x14ac:dyDescent="0.3">
      <c r="A36" s="228"/>
      <c r="B36" s="41"/>
      <c r="C36" s="41"/>
      <c r="D36" s="41"/>
      <c r="E36" s="136"/>
      <c r="F36" s="41"/>
      <c r="G36" s="133"/>
      <c r="H36" s="34">
        <f t="shared" si="3"/>
        <v>0</v>
      </c>
      <c r="I36" s="133"/>
      <c r="J36" s="136">
        <f t="shared" si="4"/>
        <v>0</v>
      </c>
      <c r="K36" s="239"/>
      <c r="L36" s="223"/>
      <c r="M36" s="223"/>
      <c r="N36" s="223"/>
      <c r="O36" s="64"/>
      <c r="P36" s="64"/>
    </row>
    <row r="37" spans="1:16" s="134" customFormat="1" ht="14.4" x14ac:dyDescent="0.3">
      <c r="A37" s="228"/>
      <c r="B37" s="41"/>
      <c r="C37" s="41"/>
      <c r="D37" s="41"/>
      <c r="E37" s="136"/>
      <c r="F37" s="41"/>
      <c r="G37" s="133"/>
      <c r="H37" s="34">
        <f t="shared" si="3"/>
        <v>0</v>
      </c>
      <c r="I37" s="133"/>
      <c r="J37" s="136">
        <f t="shared" si="4"/>
        <v>0</v>
      </c>
      <c r="K37" s="239"/>
      <c r="L37" s="223"/>
      <c r="M37" s="223"/>
      <c r="N37" s="223"/>
      <c r="O37" s="64"/>
      <c r="P37" s="64"/>
    </row>
    <row r="38" spans="1:16" s="134" customFormat="1" ht="14.4" x14ac:dyDescent="0.3">
      <c r="A38" s="228"/>
      <c r="B38" s="41"/>
      <c r="C38" s="41"/>
      <c r="D38" s="41"/>
      <c r="E38" s="136"/>
      <c r="F38" s="41"/>
      <c r="G38" s="133"/>
      <c r="H38" s="34">
        <f t="shared" si="3"/>
        <v>0</v>
      </c>
      <c r="I38" s="133"/>
      <c r="J38" s="136">
        <f t="shared" si="4"/>
        <v>0</v>
      </c>
      <c r="K38" s="239"/>
      <c r="L38" s="223"/>
      <c r="M38" s="223"/>
      <c r="N38" s="223"/>
      <c r="O38" s="64"/>
      <c r="P38" s="64"/>
    </row>
    <row r="39" spans="1:16" s="134" customFormat="1" ht="14.4" x14ac:dyDescent="0.3">
      <c r="A39" s="228"/>
      <c r="B39" s="41"/>
      <c r="C39" s="41"/>
      <c r="D39" s="41"/>
      <c r="E39" s="136"/>
      <c r="F39" s="41"/>
      <c r="G39" s="133"/>
      <c r="H39" s="34">
        <f t="shared" si="3"/>
        <v>0</v>
      </c>
      <c r="I39" s="133"/>
      <c r="J39" s="136">
        <f t="shared" si="4"/>
        <v>0</v>
      </c>
      <c r="K39" s="239"/>
      <c r="L39" s="223"/>
      <c r="M39" s="223"/>
      <c r="N39" s="223"/>
      <c r="O39" s="64"/>
      <c r="P39" s="64"/>
    </row>
    <row r="40" spans="1:16" s="134" customFormat="1" ht="14.4" x14ac:dyDescent="0.3">
      <c r="A40" s="229"/>
      <c r="B40" s="41"/>
      <c r="C40" s="41"/>
      <c r="D40" s="41"/>
      <c r="E40" s="136"/>
      <c r="F40" s="41"/>
      <c r="G40" s="133"/>
      <c r="H40" s="34">
        <f t="shared" si="3"/>
        <v>0</v>
      </c>
      <c r="I40" s="133"/>
      <c r="J40" s="136">
        <f t="shared" si="4"/>
        <v>0</v>
      </c>
      <c r="K40" s="239"/>
      <c r="L40" s="223"/>
      <c r="M40" s="223"/>
      <c r="N40" s="223"/>
      <c r="O40" s="64"/>
      <c r="P40" s="64"/>
    </row>
    <row r="41" spans="1:16" s="135" customFormat="1" ht="14.4" x14ac:dyDescent="0.3">
      <c r="A41" s="232" t="s">
        <v>17</v>
      </c>
      <c r="B41" s="233"/>
      <c r="C41" s="233"/>
      <c r="D41" s="233"/>
      <c r="E41" s="233"/>
      <c r="F41" s="233"/>
      <c r="G41" s="233"/>
      <c r="H41" s="21">
        <f>SUMIF(D34:D40,"=COSTO DI GESTIONE",H34:H40)</f>
        <v>0</v>
      </c>
      <c r="I41" s="21">
        <f>SUMIF(D34:D40,"=COSTO DI GESTIONE",I34:I40)</f>
        <v>0</v>
      </c>
      <c r="J41" s="21">
        <f>SUMIF(D34:D40,"=COSTO DI GESTIONE",J34:J40)</f>
        <v>0</v>
      </c>
      <c r="K41" s="239"/>
      <c r="L41" s="223"/>
      <c r="M41" s="223"/>
      <c r="N41" s="223"/>
      <c r="O41" s="64"/>
      <c r="P41" s="64"/>
    </row>
    <row r="42" spans="1:16" s="135" customFormat="1" ht="15" thickBot="1" x14ac:dyDescent="0.35">
      <c r="A42" s="232" t="s">
        <v>19</v>
      </c>
      <c r="B42" s="233"/>
      <c r="C42" s="233"/>
      <c r="D42" s="233"/>
      <c r="E42" s="233"/>
      <c r="F42" s="233"/>
      <c r="G42" s="233"/>
      <c r="H42" s="21">
        <f>SUMIF(D34:D40,"=COSTO DI INVESTIMENTO",H34:H40)</f>
        <v>0</v>
      </c>
      <c r="I42" s="21">
        <f>SUMIF(D34:D40,"=COSTO DI INVESTIMENTO",I34:I40)</f>
        <v>0</v>
      </c>
      <c r="J42" s="21">
        <f>SUMIF(D34:D40,"=COSTO DI investimento",J34:J41)</f>
        <v>0</v>
      </c>
      <c r="K42" s="239"/>
      <c r="L42" s="223"/>
      <c r="M42" s="223"/>
      <c r="N42" s="223"/>
      <c r="O42" s="64"/>
      <c r="P42" s="64"/>
    </row>
    <row r="43" spans="1:16" s="134" customFormat="1" ht="15" thickBot="1" x14ac:dyDescent="0.35">
      <c r="A43" s="258" t="s">
        <v>24</v>
      </c>
      <c r="B43" s="259"/>
      <c r="C43" s="259"/>
      <c r="D43" s="259"/>
      <c r="E43" s="259"/>
      <c r="F43" s="259"/>
      <c r="G43" s="260"/>
      <c r="H43" s="216"/>
      <c r="I43" s="42">
        <f>SUM(I41:I42)</f>
        <v>0</v>
      </c>
      <c r="J43" s="43">
        <f>J41+J42</f>
        <v>0</v>
      </c>
      <c r="K43" s="46">
        <f>J43*$K$7</f>
        <v>0</v>
      </c>
      <c r="L43" s="223"/>
      <c r="M43" s="223"/>
      <c r="N43" s="223"/>
      <c r="O43" s="64"/>
    </row>
    <row r="44" spans="1:16" ht="15" thickBot="1" x14ac:dyDescent="0.35">
      <c r="A44" s="253" t="s">
        <v>25</v>
      </c>
      <c r="B44" s="254"/>
      <c r="C44" s="254"/>
      <c r="D44" s="254"/>
      <c r="E44" s="254"/>
      <c r="F44" s="254"/>
      <c r="G44" s="254"/>
      <c r="H44" s="254"/>
      <c r="I44" s="255"/>
      <c r="J44" s="138">
        <f>J43+J32+J23</f>
        <v>0</v>
      </c>
      <c r="L44" s="223"/>
      <c r="M44" s="223"/>
      <c r="N44" s="223"/>
    </row>
    <row r="45" spans="1:16" ht="15" thickBot="1" x14ac:dyDescent="0.35">
      <c r="A45" s="64"/>
      <c r="B45" s="64"/>
      <c r="C45" s="64"/>
      <c r="D45" s="64"/>
      <c r="E45" s="64"/>
      <c r="F45" s="64"/>
      <c r="G45" s="64"/>
      <c r="H45" s="139"/>
      <c r="I45" s="139"/>
      <c r="J45" s="139"/>
      <c r="K45" s="64"/>
      <c r="L45" s="224"/>
      <c r="M45" s="224"/>
      <c r="N45" s="224"/>
    </row>
    <row r="46" spans="1:16" ht="15" thickBot="1" x14ac:dyDescent="0.35">
      <c r="A46" s="261" t="s">
        <v>26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3"/>
      <c r="M46" s="263"/>
      <c r="N46" s="264"/>
    </row>
    <row r="47" spans="1:16" s="140" customFormat="1" ht="39.450000000000003" customHeight="1" x14ac:dyDescent="0.3">
      <c r="A47" s="28" t="s">
        <v>6</v>
      </c>
      <c r="B47" s="29" t="s">
        <v>7</v>
      </c>
      <c r="C47" s="29" t="s">
        <v>8</v>
      </c>
      <c r="D47" s="11" t="s">
        <v>9</v>
      </c>
      <c r="E47" s="31" t="s">
        <v>27</v>
      </c>
      <c r="F47" s="32" t="s">
        <v>10</v>
      </c>
      <c r="G47" s="29" t="s">
        <v>11</v>
      </c>
      <c r="H47" s="29" t="s">
        <v>12</v>
      </c>
      <c r="I47" s="29" t="s">
        <v>28</v>
      </c>
      <c r="J47" s="29" t="s">
        <v>14</v>
      </c>
      <c r="K47" s="29" t="s">
        <v>15</v>
      </c>
      <c r="L47" s="52" t="s">
        <v>29</v>
      </c>
      <c r="M47" s="52" t="s">
        <v>30</v>
      </c>
      <c r="N47" s="54" t="s">
        <v>31</v>
      </c>
    </row>
    <row r="48" spans="1:16" ht="14.4" x14ac:dyDescent="0.3">
      <c r="A48" s="227" t="s">
        <v>16</v>
      </c>
      <c r="B48" s="41"/>
      <c r="C48" s="41"/>
      <c r="D48" s="41"/>
      <c r="E48" s="136"/>
      <c r="F48" s="136"/>
      <c r="G48" s="41"/>
      <c r="H48" s="133"/>
      <c r="I48" s="34">
        <f t="shared" ref="I48:I60" si="5">H48*F48</f>
        <v>0</v>
      </c>
      <c r="J48" s="141"/>
      <c r="K48" s="47">
        <f>I48+J48</f>
        <v>0</v>
      </c>
      <c r="L48" s="142">
        <f t="shared" ref="L48:L62" si="6">K48-J8</f>
        <v>0</v>
      </c>
      <c r="M48" s="143" t="e">
        <f>IF(ABS(K48-J8)&gt;$K$23,((K48-J8))/$J$23,((K48-J8))/$J$23)</f>
        <v>#DIV/0!</v>
      </c>
      <c r="N48" s="144"/>
    </row>
    <row r="49" spans="1:14" ht="14.4" x14ac:dyDescent="0.3">
      <c r="A49" s="228"/>
      <c r="B49" s="41"/>
      <c r="C49" s="41"/>
      <c r="D49" s="41"/>
      <c r="E49" s="136"/>
      <c r="F49" s="136"/>
      <c r="G49" s="41"/>
      <c r="H49" s="133"/>
      <c r="I49" s="34">
        <f t="shared" si="5"/>
        <v>0</v>
      </c>
      <c r="J49" s="141"/>
      <c r="K49" s="47">
        <f t="shared" ref="K49:K60" si="7">I49+J49</f>
        <v>0</v>
      </c>
      <c r="L49" s="142">
        <f t="shared" si="6"/>
        <v>0</v>
      </c>
      <c r="M49" s="143" t="e">
        <f t="shared" ref="M49:M59" si="8">IF(ABS(K49-J9)&gt;$K$23,((K49-J9))/$J$23,((K49-J9))/$J$23)</f>
        <v>#DIV/0!</v>
      </c>
      <c r="N49" s="144"/>
    </row>
    <row r="50" spans="1:14" ht="14.4" x14ac:dyDescent="0.3">
      <c r="A50" s="228"/>
      <c r="B50" s="41"/>
      <c r="C50" s="41"/>
      <c r="D50" s="41"/>
      <c r="E50" s="136"/>
      <c r="F50" s="136"/>
      <c r="G50" s="41"/>
      <c r="H50" s="133"/>
      <c r="I50" s="34">
        <f t="shared" si="5"/>
        <v>0</v>
      </c>
      <c r="J50" s="141"/>
      <c r="K50" s="47">
        <f t="shared" si="7"/>
        <v>0</v>
      </c>
      <c r="L50" s="142">
        <f t="shared" si="6"/>
        <v>0</v>
      </c>
      <c r="M50" s="143" t="e">
        <f>IF(ABS(K50-J10)&gt;$K$23,((K50-J10))/$J$23,((K50-J10))/$J$23)</f>
        <v>#DIV/0!</v>
      </c>
      <c r="N50" s="144"/>
    </row>
    <row r="51" spans="1:14" ht="14.4" x14ac:dyDescent="0.3">
      <c r="A51" s="228"/>
      <c r="B51" s="41"/>
      <c r="C51" s="41"/>
      <c r="D51" s="41"/>
      <c r="E51" s="136"/>
      <c r="F51" s="136"/>
      <c r="G51" s="41"/>
      <c r="H51" s="133"/>
      <c r="I51" s="34">
        <f t="shared" si="5"/>
        <v>0</v>
      </c>
      <c r="J51" s="141"/>
      <c r="K51" s="47">
        <f t="shared" si="7"/>
        <v>0</v>
      </c>
      <c r="L51" s="142">
        <f t="shared" si="6"/>
        <v>0</v>
      </c>
      <c r="M51" s="143" t="e">
        <f t="shared" si="8"/>
        <v>#DIV/0!</v>
      </c>
      <c r="N51" s="144"/>
    </row>
    <row r="52" spans="1:14" s="148" customFormat="1" ht="14.4" x14ac:dyDescent="0.3">
      <c r="A52" s="228"/>
      <c r="B52" s="41"/>
      <c r="C52" s="41"/>
      <c r="D52" s="41"/>
      <c r="E52" s="136"/>
      <c r="F52" s="136"/>
      <c r="G52" s="41"/>
      <c r="H52" s="133"/>
      <c r="I52" s="34">
        <f t="shared" si="5"/>
        <v>0</v>
      </c>
      <c r="J52" s="141"/>
      <c r="K52" s="47">
        <f t="shared" si="7"/>
        <v>0</v>
      </c>
      <c r="L52" s="142">
        <f t="shared" si="6"/>
        <v>0</v>
      </c>
      <c r="M52" s="143" t="e">
        <f t="shared" si="8"/>
        <v>#DIV/0!</v>
      </c>
      <c r="N52" s="144"/>
    </row>
    <row r="53" spans="1:14" ht="14.4" x14ac:dyDescent="0.3">
      <c r="A53" s="228"/>
      <c r="B53" s="41"/>
      <c r="C53" s="41"/>
      <c r="D53" s="41"/>
      <c r="E53" s="136"/>
      <c r="F53" s="136"/>
      <c r="G53" s="41"/>
      <c r="H53" s="133"/>
      <c r="I53" s="34">
        <f t="shared" si="5"/>
        <v>0</v>
      </c>
      <c r="J53" s="141"/>
      <c r="K53" s="47">
        <f t="shared" si="7"/>
        <v>0</v>
      </c>
      <c r="L53" s="142">
        <f t="shared" si="6"/>
        <v>0</v>
      </c>
      <c r="M53" s="143" t="e">
        <f t="shared" si="8"/>
        <v>#DIV/0!</v>
      </c>
      <c r="N53" s="144"/>
    </row>
    <row r="54" spans="1:14" ht="14.4" x14ac:dyDescent="0.3">
      <c r="A54" s="228"/>
      <c r="B54" s="41"/>
      <c r="C54" s="41"/>
      <c r="D54" s="41"/>
      <c r="E54" s="136"/>
      <c r="F54" s="136"/>
      <c r="G54" s="41"/>
      <c r="H54" s="133"/>
      <c r="I54" s="34">
        <f t="shared" si="5"/>
        <v>0</v>
      </c>
      <c r="J54" s="141"/>
      <c r="K54" s="47">
        <f t="shared" si="7"/>
        <v>0</v>
      </c>
      <c r="L54" s="142">
        <f t="shared" si="6"/>
        <v>0</v>
      </c>
      <c r="M54" s="143" t="e">
        <f t="shared" si="8"/>
        <v>#DIV/0!</v>
      </c>
      <c r="N54" s="59"/>
    </row>
    <row r="55" spans="1:14" ht="14.4" x14ac:dyDescent="0.3">
      <c r="A55" s="228"/>
      <c r="B55" s="41"/>
      <c r="C55" s="41"/>
      <c r="D55" s="41"/>
      <c r="E55" s="136"/>
      <c r="F55" s="136"/>
      <c r="G55" s="41"/>
      <c r="H55" s="133"/>
      <c r="I55" s="34">
        <f t="shared" si="5"/>
        <v>0</v>
      </c>
      <c r="J55" s="141"/>
      <c r="K55" s="47">
        <f t="shared" si="7"/>
        <v>0</v>
      </c>
      <c r="L55" s="142">
        <f t="shared" si="6"/>
        <v>0</v>
      </c>
      <c r="M55" s="143" t="e">
        <f>IF(ABS(K55-J15)&gt;$K$23,((K55-J15))/$J$23,((K55-J15))/$J$23)</f>
        <v>#DIV/0!</v>
      </c>
      <c r="N55" s="59"/>
    </row>
    <row r="56" spans="1:14" ht="14.4" x14ac:dyDescent="0.3">
      <c r="A56" s="228"/>
      <c r="B56" s="41"/>
      <c r="C56" s="41"/>
      <c r="D56" s="41"/>
      <c r="E56" s="136"/>
      <c r="F56" s="136"/>
      <c r="G56" s="41"/>
      <c r="H56" s="133"/>
      <c r="I56" s="34">
        <f t="shared" si="5"/>
        <v>0</v>
      </c>
      <c r="J56" s="141"/>
      <c r="K56" s="47">
        <f t="shared" si="7"/>
        <v>0</v>
      </c>
      <c r="L56" s="142">
        <f t="shared" si="6"/>
        <v>0</v>
      </c>
      <c r="M56" s="143" t="e">
        <f t="shared" si="8"/>
        <v>#DIV/0!</v>
      </c>
      <c r="N56" s="144"/>
    </row>
    <row r="57" spans="1:14" ht="14.4" x14ac:dyDescent="0.3">
      <c r="A57" s="228"/>
      <c r="B57" s="41"/>
      <c r="C57" s="41"/>
      <c r="D57" s="41"/>
      <c r="E57" s="136"/>
      <c r="F57" s="136"/>
      <c r="G57" s="41"/>
      <c r="H57" s="133"/>
      <c r="I57" s="34">
        <f t="shared" si="5"/>
        <v>0</v>
      </c>
      <c r="J57" s="141"/>
      <c r="K57" s="47">
        <f t="shared" si="7"/>
        <v>0</v>
      </c>
      <c r="L57" s="142">
        <f t="shared" si="6"/>
        <v>0</v>
      </c>
      <c r="M57" s="143" t="e">
        <f>IF(ABS(K57-J17)&gt;$K$23,((K57-J17))/$J$23,((K57-J17))/$J$23)</f>
        <v>#DIV/0!</v>
      </c>
      <c r="N57" s="144"/>
    </row>
    <row r="58" spans="1:14" ht="14.4" x14ac:dyDescent="0.3">
      <c r="A58" s="228"/>
      <c r="B58" s="41"/>
      <c r="C58" s="41"/>
      <c r="D58" s="41"/>
      <c r="E58" s="136"/>
      <c r="F58" s="136"/>
      <c r="G58" s="41"/>
      <c r="H58" s="133"/>
      <c r="I58" s="34">
        <f t="shared" si="5"/>
        <v>0</v>
      </c>
      <c r="J58" s="141"/>
      <c r="K58" s="47">
        <f t="shared" si="7"/>
        <v>0</v>
      </c>
      <c r="L58" s="153">
        <f t="shared" si="6"/>
        <v>0</v>
      </c>
      <c r="M58" s="143" t="e">
        <f t="shared" si="8"/>
        <v>#DIV/0!</v>
      </c>
      <c r="N58" s="59"/>
    </row>
    <row r="59" spans="1:14" ht="14.4" x14ac:dyDescent="0.3">
      <c r="A59" s="228"/>
      <c r="B59" s="41"/>
      <c r="C59" s="41"/>
      <c r="D59" s="41"/>
      <c r="E59" s="136"/>
      <c r="F59" s="136"/>
      <c r="G59" s="41"/>
      <c r="H59" s="133"/>
      <c r="I59" s="34">
        <f t="shared" si="5"/>
        <v>0</v>
      </c>
      <c r="J59" s="141"/>
      <c r="K59" s="47">
        <f t="shared" si="7"/>
        <v>0</v>
      </c>
      <c r="L59" s="153">
        <f t="shared" si="6"/>
        <v>0</v>
      </c>
      <c r="M59" s="143" t="e">
        <f t="shared" si="8"/>
        <v>#DIV/0!</v>
      </c>
      <c r="N59" s="59"/>
    </row>
    <row r="60" spans="1:14" ht="14.4" x14ac:dyDescent="0.3">
      <c r="A60" s="229"/>
      <c r="B60" s="41"/>
      <c r="C60" s="41"/>
      <c r="D60" s="41"/>
      <c r="E60" s="136"/>
      <c r="F60" s="136"/>
      <c r="G60" s="41"/>
      <c r="H60" s="133"/>
      <c r="I60" s="34">
        <f t="shared" si="5"/>
        <v>0</v>
      </c>
      <c r="J60" s="141"/>
      <c r="K60" s="47">
        <f t="shared" si="7"/>
        <v>0</v>
      </c>
      <c r="L60" s="142">
        <f t="shared" si="6"/>
        <v>0</v>
      </c>
      <c r="M60" s="143" t="e">
        <f>IF(ABS(K60-J20)&gt;$K$23,((K60-J20))/$J$23,((K60-J20))/$J$23)</f>
        <v>#DIV/0!</v>
      </c>
      <c r="N60" s="144"/>
    </row>
    <row r="61" spans="1:14" ht="14.4" x14ac:dyDescent="0.3">
      <c r="A61" s="249" t="s">
        <v>17</v>
      </c>
      <c r="B61" s="250"/>
      <c r="C61" s="250"/>
      <c r="D61" s="250"/>
      <c r="E61" s="250"/>
      <c r="F61" s="250"/>
      <c r="G61" s="250"/>
      <c r="H61" s="250"/>
      <c r="I61" s="250"/>
      <c r="J61" s="36">
        <f>SUMIF(C48:C60,"=COSTO DI GESTIONE",J48:J60)</f>
        <v>0</v>
      </c>
      <c r="K61" s="36">
        <f>SUMIF(D48:D60,"=COSTO DI GESTIONE",K48:K60)</f>
        <v>0</v>
      </c>
      <c r="L61" s="58">
        <f t="shared" si="6"/>
        <v>0</v>
      </c>
      <c r="M61" s="154" t="e">
        <f>IF(ABS(K61-J21)&gt;$K$23,((K61-J21))/$J$23,((K61-J21))/$J$23)</f>
        <v>#DIV/0!</v>
      </c>
      <c r="N61" s="122"/>
    </row>
    <row r="62" spans="1:14" ht="14.4" x14ac:dyDescent="0.3">
      <c r="A62" s="249" t="s">
        <v>19</v>
      </c>
      <c r="B62" s="250"/>
      <c r="C62" s="250"/>
      <c r="D62" s="250"/>
      <c r="E62" s="250"/>
      <c r="F62" s="250"/>
      <c r="G62" s="250"/>
      <c r="H62" s="250"/>
      <c r="I62" s="250"/>
      <c r="J62" s="36">
        <f>SUMIF(C48:C60,"=COSTO DI investimento",J48:J60)</f>
        <v>0</v>
      </c>
      <c r="K62" s="36">
        <f>SUMIF(D48:D60,"=COSTO DI INVESTIMENTO",K48:K60)</f>
        <v>0</v>
      </c>
      <c r="L62" s="58">
        <f t="shared" si="6"/>
        <v>0</v>
      </c>
      <c r="M62" s="154" t="e">
        <f>IF(ABS(K62-J22)&gt;$K$23,((K62-J22))/$J$23,((K62-J22))/$J$23)</f>
        <v>#DIV/0!</v>
      </c>
      <c r="N62" s="122"/>
    </row>
    <row r="63" spans="1:14" ht="15" thickBot="1" x14ac:dyDescent="0.35">
      <c r="A63" s="256" t="s">
        <v>20</v>
      </c>
      <c r="B63" s="257"/>
      <c r="C63" s="257"/>
      <c r="D63" s="257"/>
      <c r="E63" s="257"/>
      <c r="F63" s="257"/>
      <c r="G63" s="257"/>
      <c r="H63" s="257"/>
      <c r="I63" s="37">
        <f>K61+K62</f>
        <v>0</v>
      </c>
      <c r="J63" s="37">
        <f>J61+J62</f>
        <v>0</v>
      </c>
      <c r="K63" s="22">
        <f>K61+K62</f>
        <v>0</v>
      </c>
      <c r="L63" s="22">
        <f>L61+L62</f>
        <v>0</v>
      </c>
      <c r="M63" s="22"/>
      <c r="N63" s="123"/>
    </row>
    <row r="64" spans="1:14" ht="37.5" customHeight="1" x14ac:dyDescent="0.3">
      <c r="A64" s="227" t="s">
        <v>21</v>
      </c>
      <c r="B64" s="29" t="s">
        <v>7</v>
      </c>
      <c r="C64" s="51" t="s">
        <v>8</v>
      </c>
      <c r="D64" s="11" t="s">
        <v>9</v>
      </c>
      <c r="E64" s="31" t="s">
        <v>27</v>
      </c>
      <c r="F64" s="50" t="s">
        <v>10</v>
      </c>
      <c r="G64" s="51" t="s">
        <v>11</v>
      </c>
      <c r="H64" s="51" t="s">
        <v>12</v>
      </c>
      <c r="I64" s="51" t="s">
        <v>28</v>
      </c>
      <c r="J64" s="51" t="s">
        <v>14</v>
      </c>
      <c r="K64" s="51" t="s">
        <v>15</v>
      </c>
      <c r="L64" s="52" t="s">
        <v>32</v>
      </c>
      <c r="M64" s="52" t="s">
        <v>30</v>
      </c>
      <c r="N64" s="54" t="s">
        <v>31</v>
      </c>
    </row>
    <row r="65" spans="1:14" ht="14.4" x14ac:dyDescent="0.3">
      <c r="A65" s="228"/>
      <c r="B65" s="41"/>
      <c r="C65" s="41"/>
      <c r="D65" s="41"/>
      <c r="E65" s="136"/>
      <c r="F65" s="136"/>
      <c r="G65" s="41"/>
      <c r="H65" s="133"/>
      <c r="I65" s="34">
        <f t="shared" ref="I65:I70" si="9">H65*F65</f>
        <v>0</v>
      </c>
      <c r="J65" s="141"/>
      <c r="K65" s="47">
        <f t="shared" ref="K65" si="10">I65+J65</f>
        <v>0</v>
      </c>
      <c r="L65" s="153">
        <f>K65</f>
        <v>0</v>
      </c>
      <c r="M65" s="143" t="e">
        <f t="shared" ref="M65" si="11">IF(ABS(K65-J25)&gt;$K$23,((K65-J25))/$J$23,((K65-J25))/$J$23)</f>
        <v>#DIV/0!</v>
      </c>
      <c r="N65" s="144"/>
    </row>
    <row r="66" spans="1:14" ht="14.4" x14ac:dyDescent="0.3">
      <c r="A66" s="228"/>
      <c r="B66" s="41"/>
      <c r="C66" s="41"/>
      <c r="D66" s="41"/>
      <c r="E66" s="41"/>
      <c r="F66" s="136"/>
      <c r="G66" s="41"/>
      <c r="H66" s="133"/>
      <c r="I66" s="34">
        <f t="shared" si="9"/>
        <v>0</v>
      </c>
      <c r="J66" s="141"/>
      <c r="K66" s="47">
        <f>I66+J66</f>
        <v>0</v>
      </c>
      <c r="L66" s="34">
        <f>K66-J25</f>
        <v>0</v>
      </c>
      <c r="M66" s="143" t="e">
        <f t="shared" ref="M66:M72" si="12">IF(ABS(K66-J25)&gt;$K$32,((K66-J25))/$J$32,((K66-J25))/$J$32)</f>
        <v>#DIV/0!</v>
      </c>
      <c r="N66" s="144"/>
    </row>
    <row r="67" spans="1:14" ht="14.4" x14ac:dyDescent="0.3">
      <c r="A67" s="228"/>
      <c r="B67" s="41"/>
      <c r="C67" s="41"/>
      <c r="D67" s="41"/>
      <c r="E67" s="41"/>
      <c r="F67" s="136"/>
      <c r="G67" s="41"/>
      <c r="H67" s="133"/>
      <c r="I67" s="34">
        <f t="shared" si="9"/>
        <v>0</v>
      </c>
      <c r="J67" s="141"/>
      <c r="K67" s="47">
        <f>I67+J67</f>
        <v>0</v>
      </c>
      <c r="L67" s="34">
        <f>K67-J26</f>
        <v>0</v>
      </c>
      <c r="M67" s="143" t="e">
        <f t="shared" si="12"/>
        <v>#DIV/0!</v>
      </c>
      <c r="N67" s="59"/>
    </row>
    <row r="68" spans="1:14" ht="14.4" x14ac:dyDescent="0.3">
      <c r="A68" s="228"/>
      <c r="B68" s="41"/>
      <c r="C68" s="41"/>
      <c r="D68" s="41"/>
      <c r="E68" s="41"/>
      <c r="F68" s="136"/>
      <c r="G68" s="41"/>
      <c r="H68" s="133"/>
      <c r="I68" s="34">
        <f t="shared" si="9"/>
        <v>0</v>
      </c>
      <c r="J68" s="141"/>
      <c r="K68" s="47">
        <f t="shared" ref="K68:K70" si="13">I68+J68</f>
        <v>0</v>
      </c>
      <c r="L68" s="34">
        <f t="shared" ref="L68" si="14">K68-J27</f>
        <v>0</v>
      </c>
      <c r="M68" s="143" t="e">
        <f t="shared" si="12"/>
        <v>#DIV/0!</v>
      </c>
      <c r="N68" s="144"/>
    </row>
    <row r="69" spans="1:14" ht="27.75" customHeight="1" x14ac:dyDescent="0.3">
      <c r="A69" s="228"/>
      <c r="B69" s="41"/>
      <c r="C69" s="41"/>
      <c r="D69" s="41"/>
      <c r="E69" s="41"/>
      <c r="F69" s="136"/>
      <c r="G69" s="41"/>
      <c r="H69" s="133"/>
      <c r="I69" s="34">
        <f t="shared" si="9"/>
        <v>0</v>
      </c>
      <c r="J69" s="141"/>
      <c r="K69" s="47">
        <f t="shared" si="13"/>
        <v>0</v>
      </c>
      <c r="L69" s="34">
        <f>K69-J28</f>
        <v>0</v>
      </c>
      <c r="M69" s="143" t="e">
        <f t="shared" si="12"/>
        <v>#DIV/0!</v>
      </c>
      <c r="N69" s="59"/>
    </row>
    <row r="70" spans="1:14" ht="27.75" customHeight="1" x14ac:dyDescent="0.3">
      <c r="A70" s="228"/>
      <c r="B70" s="41"/>
      <c r="C70" s="41"/>
      <c r="D70" s="41"/>
      <c r="E70" s="41"/>
      <c r="F70" s="136"/>
      <c r="G70" s="41"/>
      <c r="H70" s="133"/>
      <c r="I70" s="34">
        <f t="shared" si="9"/>
        <v>0</v>
      </c>
      <c r="J70" s="141"/>
      <c r="K70" s="47">
        <f t="shared" si="13"/>
        <v>0</v>
      </c>
      <c r="L70" s="34">
        <f>K70-J29</f>
        <v>0</v>
      </c>
      <c r="M70" s="143" t="e">
        <f t="shared" si="12"/>
        <v>#DIV/0!</v>
      </c>
      <c r="N70" s="144"/>
    </row>
    <row r="71" spans="1:14" ht="27.75" customHeight="1" x14ac:dyDescent="0.3">
      <c r="A71" s="249" t="s">
        <v>17</v>
      </c>
      <c r="B71" s="250"/>
      <c r="C71" s="250"/>
      <c r="D71" s="250"/>
      <c r="E71" s="250"/>
      <c r="F71" s="250"/>
      <c r="G71" s="250"/>
      <c r="H71" s="250"/>
      <c r="I71" s="250"/>
      <c r="J71" s="36">
        <f ca="1">SUMIF(C71:C606,"=COSTO DI GESTIONE",J66:J70)</f>
        <v>0</v>
      </c>
      <c r="K71" s="36">
        <f>SUMIF(D65:D70,"=COSTO DI GESTIONE",K65:K70)</f>
        <v>0</v>
      </c>
      <c r="L71" s="58">
        <f>K71-J30</f>
        <v>0</v>
      </c>
      <c r="M71" s="154" t="e">
        <f t="shared" si="12"/>
        <v>#DIV/0!</v>
      </c>
      <c r="N71" s="122"/>
    </row>
    <row r="72" spans="1:14" ht="27.75" customHeight="1" x14ac:dyDescent="0.3">
      <c r="A72" s="249" t="s">
        <v>19</v>
      </c>
      <c r="B72" s="250"/>
      <c r="C72" s="250"/>
      <c r="D72" s="250"/>
      <c r="E72" s="250"/>
      <c r="F72" s="250"/>
      <c r="G72" s="250"/>
      <c r="H72" s="250"/>
      <c r="I72" s="250"/>
      <c r="J72" s="36">
        <f>SUMIF(C66:C70,"=COSTO DI INVESTIMENTO",J66:J70)</f>
        <v>0</v>
      </c>
      <c r="K72" s="36">
        <f>SUMIF(D65:D70,"=COSTO DI investimento",K65:K70)</f>
        <v>0</v>
      </c>
      <c r="L72" s="58">
        <f>K72-J31</f>
        <v>0</v>
      </c>
      <c r="M72" s="154" t="e">
        <f t="shared" si="12"/>
        <v>#DIV/0!</v>
      </c>
      <c r="N72" s="122"/>
    </row>
    <row r="73" spans="1:14" ht="27.75" customHeight="1" thickBot="1" x14ac:dyDescent="0.35">
      <c r="A73" s="256" t="s">
        <v>22</v>
      </c>
      <c r="B73" s="257"/>
      <c r="C73" s="257"/>
      <c r="D73" s="257"/>
      <c r="E73" s="257"/>
      <c r="F73" s="257"/>
      <c r="G73" s="257"/>
      <c r="H73" s="257"/>
      <c r="I73" s="37">
        <f>I71+I72</f>
        <v>0</v>
      </c>
      <c r="J73" s="37">
        <f ca="1">J71+J72</f>
        <v>0</v>
      </c>
      <c r="K73" s="22">
        <f>K72+K71</f>
        <v>0</v>
      </c>
      <c r="L73" s="22">
        <f>L72+L71</f>
        <v>0</v>
      </c>
      <c r="M73" s="22"/>
      <c r="N73" s="123"/>
    </row>
    <row r="74" spans="1:14" ht="71.25" customHeight="1" x14ac:dyDescent="0.3">
      <c r="A74" s="227" t="s">
        <v>23</v>
      </c>
      <c r="B74" s="29" t="s">
        <v>7</v>
      </c>
      <c r="C74" s="29" t="s">
        <v>8</v>
      </c>
      <c r="D74" s="11" t="s">
        <v>9</v>
      </c>
      <c r="E74" s="31" t="s">
        <v>27</v>
      </c>
      <c r="F74" s="32" t="s">
        <v>10</v>
      </c>
      <c r="G74" s="29" t="s">
        <v>11</v>
      </c>
      <c r="H74" s="29" t="s">
        <v>12</v>
      </c>
      <c r="I74" s="29" t="s">
        <v>28</v>
      </c>
      <c r="J74" s="51" t="s">
        <v>14</v>
      </c>
      <c r="K74" s="29" t="s">
        <v>15</v>
      </c>
      <c r="L74" s="52" t="s">
        <v>32</v>
      </c>
      <c r="M74" s="52" t="s">
        <v>30</v>
      </c>
      <c r="N74" s="54" t="s">
        <v>31</v>
      </c>
    </row>
    <row r="75" spans="1:14" ht="45" customHeight="1" x14ac:dyDescent="0.3">
      <c r="A75" s="228"/>
      <c r="B75" s="41"/>
      <c r="C75" s="41"/>
      <c r="D75" s="41"/>
      <c r="E75" s="136"/>
      <c r="F75" s="136"/>
      <c r="G75" s="41"/>
      <c r="H75" s="133"/>
      <c r="I75" s="34">
        <f t="shared" ref="I75:I81" si="15">H75*F75</f>
        <v>0</v>
      </c>
      <c r="J75" s="141"/>
      <c r="K75" s="47">
        <f>I75+J75</f>
        <v>0</v>
      </c>
      <c r="L75" s="34">
        <f t="shared" ref="L75:L83" si="16">K75-J34</f>
        <v>0</v>
      </c>
      <c r="M75" s="143" t="e">
        <f t="shared" ref="M75:M83" si="17">IF(ABS(K75-J34)&gt;$K$43,((K75-J34))/$J$43,((K75-J34))/$J$43)</f>
        <v>#DIV/0!</v>
      </c>
      <c r="N75" s="97"/>
    </row>
    <row r="76" spans="1:14" ht="27.75" customHeight="1" x14ac:dyDescent="0.3">
      <c r="A76" s="228"/>
      <c r="B76" s="41"/>
      <c r="C76" s="41"/>
      <c r="D76" s="41"/>
      <c r="E76" s="136"/>
      <c r="F76" s="136"/>
      <c r="G76" s="41"/>
      <c r="H76" s="133"/>
      <c r="I76" s="34">
        <f t="shared" si="15"/>
        <v>0</v>
      </c>
      <c r="J76" s="141"/>
      <c r="K76" s="47">
        <f t="shared" ref="K76:K81" si="18">I76+J76</f>
        <v>0</v>
      </c>
      <c r="L76" s="34">
        <f t="shared" si="16"/>
        <v>0</v>
      </c>
      <c r="M76" s="143" t="e">
        <f t="shared" si="17"/>
        <v>#DIV/0!</v>
      </c>
      <c r="N76" s="97"/>
    </row>
    <row r="77" spans="1:14" ht="44.25" customHeight="1" x14ac:dyDescent="0.3">
      <c r="A77" s="228"/>
      <c r="B77" s="41"/>
      <c r="C77" s="41"/>
      <c r="D77" s="41"/>
      <c r="E77" s="136"/>
      <c r="F77" s="136"/>
      <c r="G77" s="41"/>
      <c r="H77" s="133"/>
      <c r="I77" s="34">
        <f t="shared" si="15"/>
        <v>0</v>
      </c>
      <c r="J77" s="141"/>
      <c r="K77" s="47">
        <f t="shared" si="18"/>
        <v>0</v>
      </c>
      <c r="L77" s="34">
        <f t="shared" si="16"/>
        <v>0</v>
      </c>
      <c r="M77" s="143" t="e">
        <f t="shared" si="17"/>
        <v>#DIV/0!</v>
      </c>
      <c r="N77" s="97"/>
    </row>
    <row r="78" spans="1:14" ht="27.75" customHeight="1" x14ac:dyDescent="0.3">
      <c r="A78" s="228"/>
      <c r="B78" s="41"/>
      <c r="C78" s="41"/>
      <c r="D78" s="41"/>
      <c r="E78" s="136"/>
      <c r="F78" s="136"/>
      <c r="G78" s="41"/>
      <c r="H78" s="133"/>
      <c r="I78" s="34">
        <f t="shared" si="15"/>
        <v>0</v>
      </c>
      <c r="J78" s="141"/>
      <c r="K78" s="47">
        <f t="shared" si="18"/>
        <v>0</v>
      </c>
      <c r="L78" s="34">
        <f t="shared" si="16"/>
        <v>0</v>
      </c>
      <c r="M78" s="143" t="e">
        <f t="shared" si="17"/>
        <v>#DIV/0!</v>
      </c>
      <c r="N78" s="97"/>
    </row>
    <row r="79" spans="1:14" ht="47.25" customHeight="1" x14ac:dyDescent="0.3">
      <c r="A79" s="228"/>
      <c r="B79" s="41"/>
      <c r="C79" s="41"/>
      <c r="D79" s="41"/>
      <c r="E79" s="136"/>
      <c r="F79" s="136"/>
      <c r="G79" s="41"/>
      <c r="H79" s="133"/>
      <c r="I79" s="34">
        <f t="shared" si="15"/>
        <v>0</v>
      </c>
      <c r="J79" s="141"/>
      <c r="K79" s="47">
        <f t="shared" si="18"/>
        <v>0</v>
      </c>
      <c r="L79" s="34">
        <f t="shared" si="16"/>
        <v>0</v>
      </c>
      <c r="M79" s="143" t="e">
        <f t="shared" si="17"/>
        <v>#DIV/0!</v>
      </c>
      <c r="N79" s="97"/>
    </row>
    <row r="80" spans="1:14" ht="21" customHeight="1" x14ac:dyDescent="0.3">
      <c r="A80" s="228"/>
      <c r="B80" s="41"/>
      <c r="C80" s="41"/>
      <c r="D80" s="41"/>
      <c r="E80" s="136"/>
      <c r="F80" s="136"/>
      <c r="G80" s="41"/>
      <c r="H80" s="133"/>
      <c r="I80" s="34">
        <f t="shared" si="15"/>
        <v>0</v>
      </c>
      <c r="J80" s="141"/>
      <c r="K80" s="47">
        <f t="shared" si="18"/>
        <v>0</v>
      </c>
      <c r="L80" s="34">
        <f t="shared" si="16"/>
        <v>0</v>
      </c>
      <c r="M80" s="143" t="e">
        <f t="shared" si="17"/>
        <v>#DIV/0!</v>
      </c>
      <c r="N80" s="97"/>
    </row>
    <row r="81" spans="1:15" ht="27.75" customHeight="1" x14ac:dyDescent="0.3">
      <c r="A81" s="228"/>
      <c r="B81" s="41"/>
      <c r="C81" s="41"/>
      <c r="D81" s="41"/>
      <c r="E81" s="136"/>
      <c r="F81" s="136"/>
      <c r="G81" s="41"/>
      <c r="H81" s="133"/>
      <c r="I81" s="34">
        <f t="shared" si="15"/>
        <v>0</v>
      </c>
      <c r="J81" s="141"/>
      <c r="K81" s="47">
        <f t="shared" si="18"/>
        <v>0</v>
      </c>
      <c r="L81" s="34">
        <f t="shared" si="16"/>
        <v>0</v>
      </c>
      <c r="M81" s="143" t="e">
        <f t="shared" si="17"/>
        <v>#DIV/0!</v>
      </c>
      <c r="N81" s="97"/>
      <c r="O81" s="157"/>
    </row>
    <row r="82" spans="1:15" ht="27.75" customHeight="1" x14ac:dyDescent="0.3">
      <c r="A82" s="249" t="s">
        <v>17</v>
      </c>
      <c r="B82" s="250"/>
      <c r="C82" s="250"/>
      <c r="D82" s="250"/>
      <c r="E82" s="250"/>
      <c r="F82" s="250"/>
      <c r="G82" s="250"/>
      <c r="H82" s="250"/>
      <c r="I82" s="250"/>
      <c r="J82" s="36">
        <f>SUMIF(C75:C81,"=COSTO DI GESTIONE",J75:J81)</f>
        <v>0</v>
      </c>
      <c r="K82" s="36">
        <f>SUMIF(D75:D81,"=COSTO DI GESTIONE",K75:K81)</f>
        <v>0</v>
      </c>
      <c r="L82" s="58">
        <f t="shared" si="16"/>
        <v>0</v>
      </c>
      <c r="M82" s="154" t="e">
        <f t="shared" si="17"/>
        <v>#DIV/0!</v>
      </c>
      <c r="N82" s="172"/>
    </row>
    <row r="83" spans="1:15" ht="27.75" customHeight="1" x14ac:dyDescent="0.3">
      <c r="A83" s="249" t="s">
        <v>19</v>
      </c>
      <c r="B83" s="250"/>
      <c r="C83" s="250"/>
      <c r="D83" s="250"/>
      <c r="E83" s="250"/>
      <c r="F83" s="250"/>
      <c r="G83" s="250"/>
      <c r="H83" s="250"/>
      <c r="I83" s="250"/>
      <c r="J83" s="36">
        <f>SUMIF(C76:C81,"=COSTO DI INVESTIMENTO",J76:J81)</f>
        <v>0</v>
      </c>
      <c r="K83" s="36">
        <f>SUMIF(D75:D81,"=COSTO DI investimento",K75:K82)</f>
        <v>0</v>
      </c>
      <c r="L83" s="58">
        <f t="shared" si="16"/>
        <v>0</v>
      </c>
      <c r="M83" s="154" t="e">
        <f t="shared" si="17"/>
        <v>#DIV/0!</v>
      </c>
      <c r="N83" s="122"/>
    </row>
    <row r="84" spans="1:15" ht="27.75" customHeight="1" thickBot="1" x14ac:dyDescent="0.35">
      <c r="A84" s="251" t="s">
        <v>24</v>
      </c>
      <c r="B84" s="252"/>
      <c r="C84" s="252"/>
      <c r="D84" s="252"/>
      <c r="E84" s="252"/>
      <c r="F84" s="252"/>
      <c r="G84" s="252"/>
      <c r="H84" s="252"/>
      <c r="I84" s="42">
        <f>I82+I83</f>
        <v>0</v>
      </c>
      <c r="J84" s="42">
        <f>J82+J83</f>
        <v>0</v>
      </c>
      <c r="K84" s="42">
        <f>K83+K82</f>
        <v>0</v>
      </c>
      <c r="L84" s="42">
        <f t="shared" ref="L84" si="19">L83+L82</f>
        <v>0</v>
      </c>
      <c r="M84" s="42"/>
      <c r="N84" s="124"/>
    </row>
    <row r="85" spans="1:15" ht="27.75" customHeight="1" thickBot="1" x14ac:dyDescent="0.35">
      <c r="A85" s="253" t="s">
        <v>25</v>
      </c>
      <c r="B85" s="254"/>
      <c r="C85" s="254"/>
      <c r="D85" s="254"/>
      <c r="E85" s="254"/>
      <c r="F85" s="254"/>
      <c r="G85" s="254"/>
      <c r="H85" s="254"/>
      <c r="I85" s="254"/>
      <c r="J85" s="255"/>
      <c r="K85" s="56">
        <f>K84+K73+K63</f>
        <v>0</v>
      </c>
      <c r="L85" s="56">
        <f>L84+L73+L63</f>
        <v>0</v>
      </c>
      <c r="M85" s="56"/>
      <c r="N85" s="125"/>
    </row>
    <row r="86" spans="1:15" ht="27.75" customHeight="1" thickBot="1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159"/>
      <c r="K86" s="159"/>
      <c r="L86" s="159"/>
      <c r="M86" s="65"/>
      <c r="N86" s="158"/>
    </row>
    <row r="87" spans="1:15" ht="39" customHeight="1" thickBot="1" x14ac:dyDescent="0.35">
      <c r="A87" s="240" t="s">
        <v>33</v>
      </c>
      <c r="B87" s="241"/>
      <c r="C87" s="241"/>
      <c r="D87" s="241"/>
      <c r="E87" s="242"/>
      <c r="J87" s="159"/>
      <c r="K87" s="159"/>
      <c r="L87" s="159"/>
      <c r="M87" s="159"/>
      <c r="N87" s="159"/>
    </row>
    <row r="88" spans="1:15" s="160" customFormat="1" ht="15" thickBot="1" x14ac:dyDescent="0.35">
      <c r="A88" s="187" t="s">
        <v>34</v>
      </c>
      <c r="B88" s="188" t="s">
        <v>35</v>
      </c>
      <c r="C88" s="188" t="s">
        <v>36</v>
      </c>
      <c r="D88" s="189" t="s">
        <v>37</v>
      </c>
      <c r="E88" s="190" t="s">
        <v>38</v>
      </c>
      <c r="J88" s="159"/>
      <c r="K88" s="159"/>
      <c r="L88" s="159"/>
      <c r="M88" s="159"/>
      <c r="N88" s="159"/>
    </row>
    <row r="89" spans="1:15" ht="28.95" customHeight="1" x14ac:dyDescent="0.3">
      <c r="A89" s="184" t="s">
        <v>39</v>
      </c>
      <c r="B89" s="185">
        <f>J23</f>
        <v>0</v>
      </c>
      <c r="C89" s="185">
        <f>K63</f>
        <v>0</v>
      </c>
      <c r="D89" s="186">
        <f>C89-B89</f>
        <v>0</v>
      </c>
      <c r="E89" s="193" t="e">
        <f>D89/B89</f>
        <v>#DIV/0!</v>
      </c>
      <c r="J89" s="159"/>
      <c r="K89" s="159"/>
      <c r="L89" s="159"/>
      <c r="M89" s="159"/>
      <c r="N89" s="159"/>
    </row>
    <row r="90" spans="1:15" ht="48" customHeight="1" x14ac:dyDescent="0.3">
      <c r="A90" s="70" t="s">
        <v>40</v>
      </c>
      <c r="B90" s="34">
        <f>J32</f>
        <v>0</v>
      </c>
      <c r="C90" s="34">
        <f>K73</f>
        <v>0</v>
      </c>
      <c r="D90" s="182">
        <f>C90-B90</f>
        <v>0</v>
      </c>
      <c r="E90" s="194" t="e">
        <f>D90/B90</f>
        <v>#DIV/0!</v>
      </c>
      <c r="J90" s="159"/>
      <c r="K90" s="159"/>
      <c r="L90" s="159"/>
      <c r="M90" s="159"/>
      <c r="N90" s="159"/>
    </row>
    <row r="91" spans="1:15" ht="43.8" thickBot="1" x14ac:dyDescent="0.35">
      <c r="A91" s="79" t="s">
        <v>41</v>
      </c>
      <c r="B91" s="80">
        <f>J43</f>
        <v>0</v>
      </c>
      <c r="C91" s="80">
        <f>K84</f>
        <v>0</v>
      </c>
      <c r="D91" s="191">
        <f>C91-B91</f>
        <v>0</v>
      </c>
      <c r="E91" s="195" t="e">
        <f>D91/B91</f>
        <v>#DIV/0!</v>
      </c>
      <c r="J91" s="159"/>
      <c r="K91" s="159"/>
      <c r="L91" s="159"/>
      <c r="M91" s="159"/>
      <c r="N91" s="159"/>
    </row>
    <row r="92" spans="1:15" ht="27.75" customHeight="1" thickBot="1" x14ac:dyDescent="0.35">
      <c r="A92" s="83" t="s">
        <v>25</v>
      </c>
      <c r="B92" s="77">
        <f>SUM(B89:B91)</f>
        <v>0</v>
      </c>
      <c r="C92" s="77">
        <f>SUM(C89:C91)</f>
        <v>0</v>
      </c>
      <c r="D92" s="183">
        <f>SUM(D89:D91)</f>
        <v>0</v>
      </c>
      <c r="E92" s="192"/>
      <c r="J92" s="159"/>
      <c r="K92" s="159"/>
      <c r="L92" s="159"/>
      <c r="M92" s="159"/>
      <c r="N92" s="159"/>
    </row>
    <row r="93" spans="1:15" ht="27.75" customHeight="1" thickBot="1" x14ac:dyDescent="0.35">
      <c r="A93" s="64"/>
      <c r="B93" s="139"/>
      <c r="C93" s="139"/>
      <c r="D93" s="139"/>
      <c r="E93" s="159"/>
      <c r="J93" s="159"/>
      <c r="K93" s="159"/>
      <c r="L93" s="159"/>
      <c r="M93" s="159"/>
      <c r="N93" s="159"/>
    </row>
    <row r="94" spans="1:15" ht="27.75" customHeight="1" thickBot="1" x14ac:dyDescent="0.35">
      <c r="A94" s="243" t="s">
        <v>42</v>
      </c>
      <c r="B94" s="244"/>
      <c r="C94" s="244"/>
      <c r="D94" s="197">
        <f>B89*E94</f>
        <v>0</v>
      </c>
      <c r="E94" s="196">
        <v>0.15</v>
      </c>
      <c r="J94" s="159"/>
      <c r="K94" s="159"/>
      <c r="L94" s="159"/>
      <c r="M94" s="159"/>
      <c r="N94" s="159"/>
    </row>
    <row r="95" spans="1:15" ht="27.75" customHeight="1" thickBot="1" x14ac:dyDescent="0.35">
      <c r="A95" s="243" t="s">
        <v>43</v>
      </c>
      <c r="B95" s="244"/>
      <c r="C95" s="248"/>
      <c r="D95" s="197">
        <f>D94+D96</f>
        <v>0</v>
      </c>
      <c r="E95" s="215"/>
      <c r="J95" s="159"/>
      <c r="K95" s="159"/>
      <c r="L95" s="159"/>
      <c r="M95" s="159"/>
      <c r="N95" s="159"/>
    </row>
    <row r="96" spans="1:15" ht="27.75" customHeight="1" thickBot="1" x14ac:dyDescent="0.35">
      <c r="A96" s="243" t="s">
        <v>44</v>
      </c>
      <c r="B96" s="244"/>
      <c r="C96" s="244"/>
      <c r="D96" s="197">
        <f>B91*E96</f>
        <v>0</v>
      </c>
      <c r="E96" s="196">
        <v>0.15</v>
      </c>
      <c r="J96" s="159"/>
      <c r="K96" s="159"/>
      <c r="L96" s="159"/>
      <c r="M96" s="159"/>
      <c r="N96" s="159"/>
    </row>
    <row r="97" spans="1:14" ht="27.75" customHeight="1" thickBot="1" x14ac:dyDescent="0.35">
      <c r="J97" s="159"/>
      <c r="K97" s="159"/>
      <c r="L97" s="159"/>
      <c r="M97" s="159"/>
      <c r="N97" s="159"/>
    </row>
    <row r="98" spans="1:14" ht="39.75" customHeight="1" thickBot="1" x14ac:dyDescent="0.35">
      <c r="A98" s="245" t="s">
        <v>45</v>
      </c>
      <c r="B98" s="246"/>
      <c r="C98" s="246"/>
      <c r="D98" s="246"/>
      <c r="E98" s="247"/>
      <c r="J98" s="159"/>
      <c r="K98" s="159"/>
      <c r="L98" s="159"/>
      <c r="M98" s="159"/>
      <c r="N98" s="159"/>
    </row>
    <row r="99" spans="1:14" ht="51" customHeight="1" x14ac:dyDescent="0.3">
      <c r="A99" s="161" t="s">
        <v>46</v>
      </c>
      <c r="B99" s="73" t="s">
        <v>35</v>
      </c>
      <c r="C99" s="73" t="s">
        <v>36</v>
      </c>
      <c r="D99" s="73" t="s">
        <v>37</v>
      </c>
      <c r="E99" s="107" t="s">
        <v>47</v>
      </c>
      <c r="J99" s="159"/>
      <c r="K99" s="159"/>
      <c r="L99" s="159"/>
      <c r="M99" s="159"/>
      <c r="N99" s="159"/>
    </row>
    <row r="100" spans="1:14" ht="27.75" customHeight="1" x14ac:dyDescent="0.3">
      <c r="A100" s="75" t="s">
        <v>48</v>
      </c>
      <c r="B100" s="34">
        <f>J21</f>
        <v>0</v>
      </c>
      <c r="C100" s="34">
        <f>K61</f>
        <v>0</v>
      </c>
      <c r="D100" s="34">
        <f>C100-B100</f>
        <v>0</v>
      </c>
      <c r="E100" s="220" t="e">
        <f>D100/$J$23</f>
        <v>#DIV/0!</v>
      </c>
      <c r="J100" s="159"/>
      <c r="K100" s="159"/>
      <c r="L100" s="159"/>
      <c r="M100" s="159"/>
      <c r="N100" s="159"/>
    </row>
    <row r="101" spans="1:14" ht="14.4" x14ac:dyDescent="0.3">
      <c r="A101" s="75" t="s">
        <v>49</v>
      </c>
      <c r="B101" s="34">
        <f>J22</f>
        <v>0</v>
      </c>
      <c r="C101" s="34">
        <f>K62</f>
        <v>0</v>
      </c>
      <c r="D101" s="34">
        <f>C101-B101</f>
        <v>0</v>
      </c>
      <c r="E101" s="162" t="e">
        <f>D101/$J$23</f>
        <v>#DIV/0!</v>
      </c>
      <c r="J101" s="159"/>
      <c r="K101" s="159"/>
      <c r="L101" s="159"/>
      <c r="M101" s="159"/>
      <c r="N101" s="159"/>
    </row>
    <row r="102" spans="1:14" ht="37.5" customHeight="1" x14ac:dyDescent="0.3">
      <c r="A102" s="86" t="s">
        <v>50</v>
      </c>
      <c r="B102" s="87">
        <f>B100+B101</f>
        <v>0</v>
      </c>
      <c r="C102" s="87">
        <f>C100+C101</f>
        <v>0</v>
      </c>
      <c r="D102" s="87">
        <f>D100+D101</f>
        <v>0</v>
      </c>
      <c r="E102" s="163" t="e">
        <f>D102/$J$23</f>
        <v>#DIV/0!</v>
      </c>
      <c r="J102" s="159"/>
      <c r="K102" s="159"/>
      <c r="L102" s="159"/>
      <c r="M102" s="159"/>
      <c r="N102" s="159"/>
    </row>
    <row r="103" spans="1:14" ht="14.4" x14ac:dyDescent="0.3">
      <c r="A103" s="75" t="s">
        <v>48</v>
      </c>
      <c r="B103" s="34">
        <f>J30</f>
        <v>0</v>
      </c>
      <c r="C103" s="34">
        <f>K71</f>
        <v>0</v>
      </c>
      <c r="D103" s="34">
        <f>C103-B103</f>
        <v>0</v>
      </c>
      <c r="E103" s="97" t="e">
        <f>D103/$J$32</f>
        <v>#DIV/0!</v>
      </c>
      <c r="G103" s="159"/>
      <c r="H103" s="159"/>
      <c r="I103" s="159"/>
      <c r="J103" s="159"/>
      <c r="K103" s="159"/>
      <c r="L103" s="159"/>
      <c r="M103" s="159"/>
      <c r="N103" s="159"/>
    </row>
    <row r="104" spans="1:14" ht="14.4" x14ac:dyDescent="0.3">
      <c r="A104" s="75" t="s">
        <v>49</v>
      </c>
      <c r="B104" s="34">
        <f>J31</f>
        <v>0</v>
      </c>
      <c r="C104" s="34">
        <f>K72</f>
        <v>0</v>
      </c>
      <c r="D104" s="34">
        <f>C104-B104</f>
        <v>0</v>
      </c>
      <c r="E104" s="162" t="e">
        <f>D104/$J$32</f>
        <v>#DIV/0!</v>
      </c>
      <c r="G104" s="159"/>
      <c r="H104" s="159"/>
      <c r="I104" s="159"/>
      <c r="J104" s="159"/>
      <c r="K104" s="159"/>
      <c r="L104" s="159"/>
      <c r="M104" s="159"/>
      <c r="N104" s="159"/>
    </row>
    <row r="105" spans="1:14" ht="44.25" customHeight="1" x14ac:dyDescent="0.3">
      <c r="A105" s="86" t="s">
        <v>51</v>
      </c>
      <c r="B105" s="87">
        <f>B104+B103</f>
        <v>0</v>
      </c>
      <c r="C105" s="87">
        <f t="shared" ref="C105:D105" si="20">C104+C103</f>
        <v>0</v>
      </c>
      <c r="D105" s="87">
        <f t="shared" si="20"/>
        <v>0</v>
      </c>
      <c r="E105" s="163" t="e">
        <f>D105/$J$32</f>
        <v>#DIV/0!</v>
      </c>
      <c r="G105" s="159"/>
      <c r="H105" s="159"/>
      <c r="I105" s="159"/>
      <c r="J105" s="159"/>
      <c r="K105" s="159"/>
      <c r="L105" s="159"/>
      <c r="M105" s="159"/>
      <c r="N105" s="159"/>
    </row>
    <row r="106" spans="1:14" ht="14.4" x14ac:dyDescent="0.3">
      <c r="A106" s="75" t="s">
        <v>48</v>
      </c>
      <c r="B106" s="34">
        <f>J41</f>
        <v>0</v>
      </c>
      <c r="C106" s="34">
        <f>K82</f>
        <v>0</v>
      </c>
      <c r="D106" s="34">
        <f>C106-B106</f>
        <v>0</v>
      </c>
      <c r="E106" s="162" t="e">
        <f>D106/$J$43</f>
        <v>#DIV/0!</v>
      </c>
      <c r="G106" s="159"/>
      <c r="H106" s="159"/>
      <c r="I106" s="159"/>
      <c r="J106" s="159"/>
      <c r="K106" s="159"/>
      <c r="L106" s="159"/>
      <c r="M106" s="159"/>
      <c r="N106" s="159"/>
    </row>
    <row r="107" spans="1:14" ht="14.4" x14ac:dyDescent="0.3">
      <c r="A107" s="75" t="s">
        <v>49</v>
      </c>
      <c r="B107" s="34">
        <f>J42</f>
        <v>0</v>
      </c>
      <c r="C107" s="34">
        <f>K83</f>
        <v>0</v>
      </c>
      <c r="D107" s="34">
        <f>C107-B107</f>
        <v>0</v>
      </c>
      <c r="E107" s="162" t="e">
        <f>D107/$J$43</f>
        <v>#DIV/0!</v>
      </c>
      <c r="G107" s="159"/>
      <c r="H107" s="159"/>
      <c r="I107" s="159"/>
      <c r="J107" s="159"/>
      <c r="K107" s="159"/>
      <c r="L107" s="159"/>
      <c r="M107" s="159"/>
      <c r="N107" s="159"/>
    </row>
    <row r="108" spans="1:14" ht="45.75" customHeight="1" thickBot="1" x14ac:dyDescent="0.35">
      <c r="A108" s="90" t="s">
        <v>52</v>
      </c>
      <c r="B108" s="91">
        <f>B107+B106</f>
        <v>0</v>
      </c>
      <c r="C108" s="91">
        <f t="shared" ref="C108:D108" si="21">C107+C106</f>
        <v>0</v>
      </c>
      <c r="D108" s="91">
        <f t="shared" si="21"/>
        <v>0</v>
      </c>
      <c r="E108" s="164" t="e">
        <f>D108/$J$43</f>
        <v>#DIV/0!</v>
      </c>
      <c r="G108" s="159"/>
      <c r="H108" s="159"/>
      <c r="I108" s="159"/>
      <c r="J108" s="159"/>
      <c r="K108" s="159"/>
      <c r="L108" s="159"/>
      <c r="M108" s="159"/>
      <c r="N108" s="159"/>
    </row>
    <row r="109" spans="1:14" ht="27.75" customHeight="1" thickBot="1" x14ac:dyDescent="0.35">
      <c r="A109" s="165" t="s">
        <v>25</v>
      </c>
      <c r="B109" s="77">
        <f>B102+B105+B108</f>
        <v>0</v>
      </c>
      <c r="C109" s="77">
        <f>C102+C105+C108</f>
        <v>0</v>
      </c>
      <c r="D109" s="77">
        <f>D102+D105+D108</f>
        <v>0</v>
      </c>
      <c r="E109" s="166" t="e">
        <f>D109/$J$44</f>
        <v>#DIV/0!</v>
      </c>
      <c r="G109" s="159"/>
      <c r="H109" s="159"/>
      <c r="I109" s="159"/>
      <c r="J109" s="159"/>
      <c r="K109" s="159"/>
      <c r="L109" s="159"/>
      <c r="M109" s="159"/>
      <c r="N109" s="159"/>
    </row>
    <row r="110" spans="1:14" ht="27.75" customHeight="1" x14ac:dyDescent="0.3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159"/>
    </row>
    <row r="111" spans="1:14" ht="27.75" customHeight="1" x14ac:dyDescent="0.3">
      <c r="A111" s="167"/>
      <c r="D111" s="159"/>
      <c r="E111" s="159"/>
      <c r="J111" s="159"/>
      <c r="K111" s="159"/>
      <c r="L111" s="159"/>
      <c r="M111" s="159"/>
      <c r="N111" s="159"/>
    </row>
    <row r="112" spans="1:14" ht="27.75" customHeight="1" x14ac:dyDescent="0.3">
      <c r="A112" s="223"/>
    </row>
    <row r="113" spans="1:1" ht="27.75" customHeight="1" x14ac:dyDescent="0.3">
      <c r="A113" s="223"/>
    </row>
    <row r="114" spans="1:1" ht="27.75" customHeight="1" x14ac:dyDescent="0.3">
      <c r="A114" s="199" t="s">
        <v>53</v>
      </c>
    </row>
    <row r="115" spans="1:1" ht="27.75" customHeight="1" x14ac:dyDescent="0.3">
      <c r="A115" s="200" t="s">
        <v>54</v>
      </c>
    </row>
    <row r="116" spans="1:1" ht="27.75" customHeight="1" x14ac:dyDescent="0.3">
      <c r="A116" s="201" t="s">
        <v>55</v>
      </c>
    </row>
    <row r="117" spans="1:1" ht="27.75" customHeight="1" x14ac:dyDescent="0.3">
      <c r="A117" s="202" t="s">
        <v>56</v>
      </c>
    </row>
    <row r="118" spans="1:1" ht="27.75" customHeight="1" x14ac:dyDescent="0.3">
      <c r="A118" s="202" t="s">
        <v>57</v>
      </c>
    </row>
    <row r="119" spans="1:1" ht="27.75" customHeight="1" x14ac:dyDescent="0.3">
      <c r="A119" s="202" t="s">
        <v>58</v>
      </c>
    </row>
    <row r="120" spans="1:1" ht="27.75" customHeight="1" x14ac:dyDescent="0.3">
      <c r="A120" s="202" t="s">
        <v>59</v>
      </c>
    </row>
    <row r="121" spans="1:1" ht="27.75" customHeight="1" x14ac:dyDescent="0.3">
      <c r="A121" s="202" t="s">
        <v>60</v>
      </c>
    </row>
    <row r="122" spans="1:1" ht="27.75" customHeight="1" x14ac:dyDescent="0.3">
      <c r="A122" s="202" t="s">
        <v>61</v>
      </c>
    </row>
    <row r="123" spans="1:1" ht="27.75" customHeight="1" x14ac:dyDescent="0.3">
      <c r="A123" s="202" t="s">
        <v>62</v>
      </c>
    </row>
    <row r="124" spans="1:1" ht="27.75" customHeight="1" x14ac:dyDescent="0.3">
      <c r="A124" s="203" t="s">
        <v>63</v>
      </c>
    </row>
    <row r="125" spans="1:1" ht="51.75" customHeight="1" x14ac:dyDescent="0.3">
      <c r="A125" s="135" t="s">
        <v>64</v>
      </c>
    </row>
  </sheetData>
  <dataConsolidate/>
  <mergeCells count="38">
    <mergeCell ref="A64:A70"/>
    <mergeCell ref="A72:I72"/>
    <mergeCell ref="A73:H73"/>
    <mergeCell ref="A43:G43"/>
    <mergeCell ref="A44:I44"/>
    <mergeCell ref="A46:N46"/>
    <mergeCell ref="A48:A60"/>
    <mergeCell ref="A61:I61"/>
    <mergeCell ref="A63:H63"/>
    <mergeCell ref="A71:I71"/>
    <mergeCell ref="A62:I62"/>
    <mergeCell ref="A74:A81"/>
    <mergeCell ref="A82:I82"/>
    <mergeCell ref="A83:I83"/>
    <mergeCell ref="A84:H84"/>
    <mergeCell ref="A85:J85"/>
    <mergeCell ref="A87:E87"/>
    <mergeCell ref="A94:C94"/>
    <mergeCell ref="A98:E98"/>
    <mergeCell ref="A112:A113"/>
    <mergeCell ref="A96:C96"/>
    <mergeCell ref="A95:C95"/>
    <mergeCell ref="A1:K1"/>
    <mergeCell ref="L1:N45"/>
    <mergeCell ref="A6:K6"/>
    <mergeCell ref="A8:A20"/>
    <mergeCell ref="K8:K22"/>
    <mergeCell ref="A21:H21"/>
    <mergeCell ref="A22:H22"/>
    <mergeCell ref="A23:G23"/>
    <mergeCell ref="A25:A29"/>
    <mergeCell ref="A30:H30"/>
    <mergeCell ref="A31:H31"/>
    <mergeCell ref="A32:G32"/>
    <mergeCell ref="K33:K42"/>
    <mergeCell ref="A34:A40"/>
    <mergeCell ref="A41:G41"/>
    <mergeCell ref="A42:G42"/>
  </mergeCells>
  <conditionalFormatting sqref="D89:D91">
    <cfRule type="expression" dxfId="0" priority="1">
      <formula>IF(ABS($D89)&gt;$D94,TRUE,FALSE)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15" orientation="landscape" r:id="rId1"/>
  <headerFooter>
    <oddHeader>&amp;L
&amp;G&amp;C&amp;G&amp;R&amp;G</oddHeader>
    <oddFooter>Pagina &amp;P</oddFooter>
  </headerFooter>
  <ignoredErrors>
    <ignoredError sqref="D95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25A6DEE1-0E79-474E-9C35-87DDE10580CE}">
          <x14:formula1>
            <xm:f>Lista!$B$2:$B$4</xm:f>
          </x14:formula1>
          <xm:sqref>A8 A48</xm:sqref>
        </x14:dataValidation>
        <x14:dataValidation type="list" allowBlank="1" showInputMessage="1" showErrorMessage="1" xr:uid="{C7E6D8BA-9842-4C98-9FCD-2876A534DFAC}">
          <x14:formula1>
            <xm:f>Lista!$E$2:$E$3</xm:f>
          </x14:formula1>
          <xm:sqref>D8:D20 D25:D29 D34:D40 D48:D60 D66:E70 D75:D81 D65</xm:sqref>
        </x14:dataValidation>
        <x14:dataValidation type="list" allowBlank="1" showInputMessage="1" showErrorMessage="1" xr:uid="{4FA40989-093F-4B52-913E-0B740B7FEDAD}">
          <x14:formula1>
            <xm:f>Lista!$F$2:$F$8</xm:f>
          </x14:formula1>
          <xm:sqref>E48:E60 E75:E81 E65</xm:sqref>
        </x14:dataValidation>
        <x14:dataValidation type="list" allowBlank="1" showInputMessage="1" showErrorMessage="1" xr:uid="{B6C96793-45A8-4CDA-ACD8-F607D2B9DAB3}">
          <x14:formula1>
            <xm:f>Lista!#REF!</xm:f>
          </x14:formula1>
          <xm:sqref>B78</xm:sqref>
        </x14:dataValidation>
        <x14:dataValidation type="list" allowBlank="1" showInputMessage="1" showErrorMessage="1" xr:uid="{5F641DD8-DA19-487E-9D22-573AD2E68289}">
          <x14:formula1>
            <xm:f>Lista!$C$2:$C$20</xm:f>
          </x14:formula1>
          <xm:sqref>B8:B9 B17:B19 B48:B49 B57:B59 B65</xm:sqref>
        </x14:dataValidation>
        <x14:dataValidation type="list" allowBlank="1" showInputMessage="1" showErrorMessage="1" xr:uid="{76DC4770-8C89-4433-8392-801818D2E7EB}">
          <x14:formula1>
            <xm:f>Lista!$C$2:$C$18</xm:f>
          </x14:formula1>
          <xm:sqref>B50:B51 B10:B13</xm:sqref>
        </x14:dataValidation>
        <x14:dataValidation type="list" allowBlank="1" showInputMessage="1" showErrorMessage="1" xr:uid="{CDB7A43C-F872-445B-B9C2-2B79A53850C9}">
          <x14:formula1>
            <xm:f>Lista!$C$2:$C$12</xm:f>
          </x14:formula1>
          <xm:sqref>B52:B56 B14:B16 B20 B60</xm:sqref>
        </x14:dataValidation>
        <x14:dataValidation type="list" allowBlank="1" showInputMessage="1" showErrorMessage="1" xr:uid="{B3C7CFE3-34E4-4C7F-90DB-403C8F5B081E}">
          <x14:formula1>
            <xm:f>Lista!$C$2:$C$16</xm:f>
          </x14:formula1>
          <xm:sqref>B25:B29 B34:B40 B75:B77 B79:B81 B66:B70</xm:sqref>
        </x14:dataValidation>
        <x14:dataValidation type="list" allowBlank="1" showInputMessage="1" showErrorMessage="1" xr:uid="{9C8CBA73-B1DA-4B74-964A-E7CC74AC16CD}">
          <x14:formula1>
            <xm:f>Lista!$D$1:$D$10</xm:f>
          </x14:formula1>
          <xm:sqref>C8:C20 C25:C29 C34:C40 C48:C60 C75:C81 C65:C70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8C3E-C964-45BD-A06D-31114B52BFF4}">
  <sheetPr>
    <pageSetUpPr fitToPage="1"/>
  </sheetPr>
  <dimension ref="A1:P126"/>
  <sheetViews>
    <sheetView topLeftCell="A47" zoomScaleNormal="100" workbookViewId="0">
      <selection activeCell="E47" sqref="E47"/>
    </sheetView>
  </sheetViews>
  <sheetFormatPr defaultColWidth="9.21875" defaultRowHeight="27.75" customHeight="1" x14ac:dyDescent="0.3"/>
  <cols>
    <col min="1" max="1" width="76" style="15" customWidth="1"/>
    <col min="2" max="2" width="36.5546875" style="15" customWidth="1"/>
    <col min="3" max="3" width="34.77734375" style="15" bestFit="1" customWidth="1"/>
    <col min="4" max="4" width="25.21875" style="15" customWidth="1"/>
    <col min="5" max="5" width="26.5546875" style="15" customWidth="1"/>
    <col min="6" max="6" width="28.5546875" style="15" customWidth="1"/>
    <col min="7" max="7" width="19.21875" style="15" customWidth="1"/>
    <col min="8" max="8" width="22.44140625" style="15" customWidth="1"/>
    <col min="9" max="9" width="14" style="15" bestFit="1" customWidth="1"/>
    <col min="10" max="11" width="17.21875" style="15" bestFit="1" customWidth="1"/>
    <col min="12" max="12" width="20.5546875" style="15" customWidth="1"/>
    <col min="13" max="13" width="40.44140625" style="15" customWidth="1"/>
    <col min="14" max="14" width="57.77734375" style="15" customWidth="1"/>
    <col min="15" max="15" width="47.77734375" style="15" customWidth="1"/>
    <col min="16" max="16384" width="9.21875" style="15"/>
  </cols>
  <sheetData>
    <row r="1" spans="1:16" s="63" customFormat="1" ht="27.75" customHeight="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  <c r="M1" s="223"/>
      <c r="N1" s="223"/>
    </row>
    <row r="2" spans="1:16" s="63" customFormat="1" ht="14.4" x14ac:dyDescent="0.3">
      <c r="A2" s="6" t="s">
        <v>1</v>
      </c>
      <c r="C2" s="159"/>
      <c r="D2" s="159"/>
      <c r="E2" s="159"/>
      <c r="F2" s="159"/>
      <c r="G2" s="159"/>
      <c r="H2" s="159"/>
      <c r="I2" s="159"/>
      <c r="J2" s="159"/>
      <c r="K2" s="159"/>
      <c r="L2" s="223"/>
      <c r="M2" s="223"/>
      <c r="N2" s="223"/>
    </row>
    <row r="3" spans="1:16" s="63" customFormat="1" ht="14.4" x14ac:dyDescent="0.3">
      <c r="A3" s="6" t="s">
        <v>2</v>
      </c>
      <c r="C3" s="159"/>
      <c r="D3" s="159"/>
      <c r="E3" s="159"/>
      <c r="F3" s="159"/>
      <c r="G3" s="159"/>
      <c r="H3" s="159"/>
      <c r="I3" s="159"/>
      <c r="J3" s="159"/>
      <c r="K3" s="159"/>
      <c r="L3" s="223"/>
      <c r="M3" s="223"/>
      <c r="N3" s="223"/>
    </row>
    <row r="4" spans="1:16" s="63" customFormat="1" ht="14.4" x14ac:dyDescent="0.3">
      <c r="A4" s="6" t="s">
        <v>3</v>
      </c>
      <c r="C4" s="159"/>
      <c r="D4" s="159"/>
      <c r="E4" s="159"/>
      <c r="F4" s="159"/>
      <c r="G4" s="159"/>
      <c r="H4" s="159"/>
      <c r="I4" s="159"/>
      <c r="J4" s="159"/>
      <c r="K4" s="159"/>
      <c r="L4" s="223"/>
      <c r="M4" s="223"/>
      <c r="N4" s="223"/>
    </row>
    <row r="5" spans="1:16" s="63" customFormat="1" ht="14.4" x14ac:dyDescent="0.3">
      <c r="A5" s="6" t="s">
        <v>4</v>
      </c>
      <c r="C5" s="159"/>
      <c r="D5" s="159"/>
      <c r="E5" s="159"/>
      <c r="F5" s="159"/>
      <c r="G5" s="159"/>
      <c r="H5" s="159"/>
      <c r="I5" s="159"/>
      <c r="J5" s="159"/>
      <c r="K5" s="159"/>
      <c r="L5" s="223"/>
      <c r="M5" s="223"/>
      <c r="N5" s="223"/>
    </row>
    <row r="6" spans="1:16" ht="27.75" customHeight="1" thickBot="1" x14ac:dyDescent="0.35">
      <c r="A6" s="225" t="s">
        <v>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3"/>
      <c r="M6" s="223"/>
      <c r="N6" s="223"/>
    </row>
    <row r="7" spans="1:16" ht="27.75" customHeight="1" x14ac:dyDescent="0.3">
      <c r="A7" s="10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1" t="s">
        <v>11</v>
      </c>
      <c r="G7" s="11" t="s">
        <v>12</v>
      </c>
      <c r="H7" s="13" t="s">
        <v>13</v>
      </c>
      <c r="I7" s="13" t="s">
        <v>14</v>
      </c>
      <c r="J7" s="11" t="s">
        <v>15</v>
      </c>
      <c r="K7" s="14">
        <v>0.15</v>
      </c>
      <c r="L7" s="223"/>
      <c r="M7" s="223"/>
      <c r="N7" s="223"/>
      <c r="O7" s="64"/>
      <c r="P7" s="64"/>
    </row>
    <row r="8" spans="1:16" s="134" customFormat="1" ht="27.75" customHeight="1" x14ac:dyDescent="0.3">
      <c r="A8" s="227" t="s">
        <v>16</v>
      </c>
      <c r="B8" s="41" t="s">
        <v>65</v>
      </c>
      <c r="C8" s="41" t="s">
        <v>66</v>
      </c>
      <c r="D8" s="41" t="s">
        <v>67</v>
      </c>
      <c r="E8" s="136">
        <v>3212</v>
      </c>
      <c r="F8" s="41" t="s">
        <v>68</v>
      </c>
      <c r="G8" s="133">
        <v>1</v>
      </c>
      <c r="H8" s="136">
        <f t="shared" ref="H8:H20" si="0">G8*E8</f>
        <v>3212</v>
      </c>
      <c r="I8" s="136"/>
      <c r="J8" s="136">
        <f>H8+I8</f>
        <v>3212</v>
      </c>
      <c r="K8" s="230"/>
      <c r="L8" s="223"/>
      <c r="M8" s="223"/>
      <c r="N8" s="223"/>
      <c r="O8" s="64"/>
      <c r="P8" s="64"/>
    </row>
    <row r="9" spans="1:16" s="134" customFormat="1" ht="27.75" customHeight="1" x14ac:dyDescent="0.3">
      <c r="A9" s="228"/>
      <c r="B9" s="41" t="s">
        <v>65</v>
      </c>
      <c r="C9" s="41" t="s">
        <v>66</v>
      </c>
      <c r="D9" s="41" t="s">
        <v>67</v>
      </c>
      <c r="E9" s="136">
        <v>705</v>
      </c>
      <c r="F9" s="41" t="s">
        <v>69</v>
      </c>
      <c r="G9" s="133">
        <v>1</v>
      </c>
      <c r="H9" s="136">
        <f t="shared" si="0"/>
        <v>705</v>
      </c>
      <c r="I9" s="136"/>
      <c r="J9" s="136">
        <f t="shared" ref="J9:J20" si="1">H9+I9</f>
        <v>705</v>
      </c>
      <c r="K9" s="231"/>
      <c r="L9" s="223"/>
      <c r="M9" s="223"/>
      <c r="N9" s="223"/>
      <c r="O9" s="64"/>
      <c r="P9" s="64"/>
    </row>
    <row r="10" spans="1:16" s="134" customFormat="1" ht="27.75" customHeight="1" x14ac:dyDescent="0.3">
      <c r="A10" s="228"/>
      <c r="B10" s="41" t="s">
        <v>70</v>
      </c>
      <c r="C10" s="41" t="s">
        <v>66</v>
      </c>
      <c r="D10" s="41" t="s">
        <v>67</v>
      </c>
      <c r="E10" s="136">
        <v>7382</v>
      </c>
      <c r="F10" s="41" t="s">
        <v>69</v>
      </c>
      <c r="G10" s="133">
        <v>1</v>
      </c>
      <c r="H10" s="136">
        <f t="shared" si="0"/>
        <v>7382</v>
      </c>
      <c r="I10" s="136"/>
      <c r="J10" s="136">
        <f t="shared" si="1"/>
        <v>7382</v>
      </c>
      <c r="K10" s="231"/>
      <c r="L10" s="223"/>
      <c r="M10" s="223"/>
      <c r="N10" s="223"/>
      <c r="O10" s="64"/>
      <c r="P10" s="64"/>
    </row>
    <row r="11" spans="1:16" s="134" customFormat="1" ht="27.75" customHeight="1" x14ac:dyDescent="0.3">
      <c r="A11" s="228"/>
      <c r="B11" s="41" t="s">
        <v>70</v>
      </c>
      <c r="C11" s="41" t="s">
        <v>66</v>
      </c>
      <c r="D11" s="41" t="s">
        <v>67</v>
      </c>
      <c r="E11" s="136">
        <v>1410</v>
      </c>
      <c r="F11" s="41" t="s">
        <v>69</v>
      </c>
      <c r="G11" s="133">
        <v>1</v>
      </c>
      <c r="H11" s="136">
        <f t="shared" si="0"/>
        <v>1410</v>
      </c>
      <c r="I11" s="136"/>
      <c r="J11" s="136">
        <f t="shared" si="1"/>
        <v>1410</v>
      </c>
      <c r="K11" s="231"/>
      <c r="L11" s="223"/>
      <c r="M11" s="223"/>
      <c r="N11" s="223"/>
      <c r="O11" s="64"/>
      <c r="P11" s="64"/>
    </row>
    <row r="12" spans="1:16" s="134" customFormat="1" ht="27.75" customHeight="1" x14ac:dyDescent="0.3">
      <c r="A12" s="228"/>
      <c r="B12" s="41" t="s">
        <v>71</v>
      </c>
      <c r="C12" s="41" t="s">
        <v>66</v>
      </c>
      <c r="D12" s="41" t="s">
        <v>67</v>
      </c>
      <c r="E12" s="136">
        <v>17416</v>
      </c>
      <c r="F12" s="41" t="s">
        <v>69</v>
      </c>
      <c r="G12" s="133">
        <v>1</v>
      </c>
      <c r="H12" s="136">
        <f t="shared" si="0"/>
        <v>17416</v>
      </c>
      <c r="I12" s="136"/>
      <c r="J12" s="136">
        <f t="shared" si="1"/>
        <v>17416</v>
      </c>
      <c r="K12" s="231"/>
      <c r="L12" s="223"/>
      <c r="M12" s="223"/>
      <c r="N12" s="223"/>
      <c r="O12" s="64"/>
      <c r="P12" s="64"/>
    </row>
    <row r="13" spans="1:16" s="134" customFormat="1" ht="27.75" customHeight="1" x14ac:dyDescent="0.3">
      <c r="A13" s="228"/>
      <c r="B13" s="41" t="s">
        <v>71</v>
      </c>
      <c r="C13" s="41" t="s">
        <v>66</v>
      </c>
      <c r="D13" s="41" t="s">
        <v>67</v>
      </c>
      <c r="E13" s="136">
        <v>19275</v>
      </c>
      <c r="F13" s="41" t="s">
        <v>68</v>
      </c>
      <c r="G13" s="133">
        <v>1</v>
      </c>
      <c r="H13" s="136">
        <f t="shared" si="0"/>
        <v>19275</v>
      </c>
      <c r="I13" s="136"/>
      <c r="J13" s="136">
        <f t="shared" si="1"/>
        <v>19275</v>
      </c>
      <c r="K13" s="231"/>
      <c r="L13" s="223"/>
      <c r="M13" s="223"/>
      <c r="N13" s="223"/>
      <c r="O13" s="64"/>
      <c r="P13" s="64"/>
    </row>
    <row r="14" spans="1:16" s="134" customFormat="1" ht="27.75" customHeight="1" x14ac:dyDescent="0.3">
      <c r="A14" s="228"/>
      <c r="B14" s="41" t="s">
        <v>72</v>
      </c>
      <c r="C14" s="41" t="s">
        <v>73</v>
      </c>
      <c r="D14" s="41" t="s">
        <v>67</v>
      </c>
      <c r="E14" s="136">
        <v>9600</v>
      </c>
      <c r="F14" s="41" t="s">
        <v>74</v>
      </c>
      <c r="G14" s="133">
        <v>1</v>
      </c>
      <c r="H14" s="136">
        <f t="shared" si="0"/>
        <v>9600</v>
      </c>
      <c r="I14" s="136"/>
      <c r="J14" s="136">
        <f t="shared" si="1"/>
        <v>9600</v>
      </c>
      <c r="K14" s="231"/>
      <c r="L14" s="223"/>
      <c r="M14" s="223"/>
      <c r="N14" s="223"/>
      <c r="O14" s="64"/>
      <c r="P14" s="64"/>
    </row>
    <row r="15" spans="1:16" s="134" customFormat="1" ht="27.75" customHeight="1" x14ac:dyDescent="0.3">
      <c r="A15" s="228"/>
      <c r="B15" s="41" t="s">
        <v>72</v>
      </c>
      <c r="C15" s="41" t="s">
        <v>66</v>
      </c>
      <c r="D15" s="41" t="s">
        <v>67</v>
      </c>
      <c r="E15" s="136">
        <v>5175</v>
      </c>
      <c r="F15" s="41" t="s">
        <v>68</v>
      </c>
      <c r="G15" s="133">
        <v>1</v>
      </c>
      <c r="H15" s="136">
        <f t="shared" si="0"/>
        <v>5175</v>
      </c>
      <c r="I15" s="136"/>
      <c r="J15" s="136">
        <f t="shared" si="1"/>
        <v>5175</v>
      </c>
      <c r="K15" s="231"/>
      <c r="L15" s="223"/>
      <c r="M15" s="223"/>
      <c r="N15" s="223"/>
      <c r="O15" s="64"/>
      <c r="P15" s="64"/>
    </row>
    <row r="16" spans="1:16" s="134" customFormat="1" ht="27.75" customHeight="1" x14ac:dyDescent="0.3">
      <c r="A16" s="228"/>
      <c r="B16" s="41" t="s">
        <v>72</v>
      </c>
      <c r="C16" s="41" t="s">
        <v>66</v>
      </c>
      <c r="D16" s="41" t="s">
        <v>67</v>
      </c>
      <c r="E16" s="136">
        <v>10350</v>
      </c>
      <c r="F16" s="41" t="s">
        <v>68</v>
      </c>
      <c r="G16" s="133">
        <v>1</v>
      </c>
      <c r="H16" s="136">
        <f t="shared" si="0"/>
        <v>10350</v>
      </c>
      <c r="I16" s="136"/>
      <c r="J16" s="136">
        <f t="shared" si="1"/>
        <v>10350</v>
      </c>
      <c r="K16" s="231"/>
      <c r="L16" s="223"/>
      <c r="M16" s="223"/>
      <c r="N16" s="223"/>
      <c r="O16" s="64"/>
      <c r="P16" s="64"/>
    </row>
    <row r="17" spans="1:16" s="134" customFormat="1" ht="27.75" customHeight="1" x14ac:dyDescent="0.3">
      <c r="A17" s="228"/>
      <c r="B17" s="41" t="s">
        <v>65</v>
      </c>
      <c r="C17" s="41" t="s">
        <v>66</v>
      </c>
      <c r="D17" s="41" t="s">
        <v>75</v>
      </c>
      <c r="E17" s="136">
        <v>16000</v>
      </c>
      <c r="F17" s="41" t="s">
        <v>76</v>
      </c>
      <c r="G17" s="133">
        <v>1</v>
      </c>
      <c r="H17" s="136">
        <f t="shared" si="0"/>
        <v>16000</v>
      </c>
      <c r="I17" s="136"/>
      <c r="J17" s="136">
        <f t="shared" si="1"/>
        <v>16000</v>
      </c>
      <c r="K17" s="231"/>
      <c r="L17" s="223"/>
      <c r="M17" s="223"/>
      <c r="N17" s="223"/>
      <c r="O17" s="64"/>
      <c r="P17" s="64"/>
    </row>
    <row r="18" spans="1:16" s="135" customFormat="1" ht="27.75" customHeight="1" x14ac:dyDescent="0.3">
      <c r="A18" s="228"/>
      <c r="B18" s="41" t="s">
        <v>65</v>
      </c>
      <c r="C18" s="41" t="s">
        <v>77</v>
      </c>
      <c r="D18" s="41" t="s">
        <v>75</v>
      </c>
      <c r="E18" s="136">
        <v>18000</v>
      </c>
      <c r="F18" s="41" t="s">
        <v>78</v>
      </c>
      <c r="G18" s="133">
        <v>1</v>
      </c>
      <c r="H18" s="136">
        <f t="shared" si="0"/>
        <v>18000</v>
      </c>
      <c r="I18" s="136"/>
      <c r="J18" s="136">
        <f t="shared" si="1"/>
        <v>18000</v>
      </c>
      <c r="K18" s="231"/>
      <c r="L18" s="223"/>
      <c r="M18" s="223"/>
      <c r="N18" s="223"/>
      <c r="O18" s="64"/>
      <c r="P18" s="64"/>
    </row>
    <row r="19" spans="1:16" s="135" customFormat="1" ht="27.75" customHeight="1" x14ac:dyDescent="0.3">
      <c r="A19" s="228"/>
      <c r="B19" s="41" t="s">
        <v>65</v>
      </c>
      <c r="C19" s="41" t="s">
        <v>66</v>
      </c>
      <c r="D19" s="41" t="s">
        <v>75</v>
      </c>
      <c r="E19" s="136">
        <v>2000</v>
      </c>
      <c r="F19" s="41" t="s">
        <v>79</v>
      </c>
      <c r="G19" s="133">
        <v>3</v>
      </c>
      <c r="H19" s="136">
        <f t="shared" si="0"/>
        <v>6000</v>
      </c>
      <c r="I19" s="136"/>
      <c r="J19" s="136">
        <f t="shared" si="1"/>
        <v>6000</v>
      </c>
      <c r="K19" s="231"/>
      <c r="L19" s="223"/>
      <c r="M19" s="223"/>
      <c r="N19" s="223"/>
      <c r="O19" s="64"/>
      <c r="P19" s="64"/>
    </row>
    <row r="20" spans="1:16" s="135" customFormat="1" ht="27.75" customHeight="1" x14ac:dyDescent="0.3">
      <c r="A20" s="229"/>
      <c r="B20" s="41" t="s">
        <v>72</v>
      </c>
      <c r="C20" s="41" t="s">
        <v>77</v>
      </c>
      <c r="D20" s="41" t="s">
        <v>67</v>
      </c>
      <c r="E20" s="136">
        <v>475</v>
      </c>
      <c r="F20" s="41" t="s">
        <v>80</v>
      </c>
      <c r="G20" s="133">
        <v>1</v>
      </c>
      <c r="H20" s="136">
        <f t="shared" si="0"/>
        <v>475</v>
      </c>
      <c r="I20" s="136"/>
      <c r="J20" s="136">
        <f t="shared" si="1"/>
        <v>475</v>
      </c>
      <c r="K20" s="231"/>
      <c r="L20" s="223"/>
      <c r="M20" s="223"/>
      <c r="N20" s="223"/>
      <c r="O20" s="64"/>
      <c r="P20" s="64"/>
    </row>
    <row r="21" spans="1:16" s="135" customFormat="1" ht="27.75" customHeight="1" x14ac:dyDescent="0.3">
      <c r="A21" s="232" t="s">
        <v>17</v>
      </c>
      <c r="B21" s="233"/>
      <c r="C21" s="233"/>
      <c r="D21" s="233"/>
      <c r="E21" s="233"/>
      <c r="F21" s="233"/>
      <c r="G21" s="233"/>
      <c r="H21" s="234"/>
      <c r="I21" s="21" t="s">
        <v>18</v>
      </c>
      <c r="J21" s="21">
        <f>SUMIF(D8:D20,"=COSTO DI GESTIONE",J8:J20)</f>
        <v>75000</v>
      </c>
      <c r="K21" s="231"/>
      <c r="L21" s="223"/>
      <c r="M21" s="223"/>
      <c r="N21" s="223"/>
      <c r="O21" s="64"/>
      <c r="P21" s="64"/>
    </row>
    <row r="22" spans="1:16" s="135" customFormat="1" ht="27.75" customHeight="1" thickBot="1" x14ac:dyDescent="0.35">
      <c r="A22" s="232" t="s">
        <v>19</v>
      </c>
      <c r="B22" s="233"/>
      <c r="C22" s="233"/>
      <c r="D22" s="233"/>
      <c r="E22" s="233"/>
      <c r="F22" s="233"/>
      <c r="G22" s="233"/>
      <c r="H22" s="234"/>
      <c r="I22" s="21">
        <f>SUMIF(D8:D20,"=COSTO DI investimento",I8:I20)</f>
        <v>0</v>
      </c>
      <c r="J22" s="21">
        <f>SUMIF(D8:D20,"=COSTO DI INVESTIMENTO",J8:J20)</f>
        <v>40000</v>
      </c>
      <c r="K22" s="231"/>
      <c r="L22" s="223"/>
      <c r="M22" s="223"/>
      <c r="N22" s="223"/>
      <c r="O22" s="64"/>
      <c r="P22" s="64"/>
    </row>
    <row r="23" spans="1:16" s="134" customFormat="1" ht="27.75" customHeight="1" thickBot="1" x14ac:dyDescent="0.35">
      <c r="A23" s="235" t="s">
        <v>20</v>
      </c>
      <c r="B23" s="236"/>
      <c r="C23" s="236"/>
      <c r="D23" s="236"/>
      <c r="E23" s="236"/>
      <c r="F23" s="236"/>
      <c r="G23" s="237"/>
      <c r="H23" s="217"/>
      <c r="I23" s="22">
        <f>SUM(I21:I22)</f>
        <v>0</v>
      </c>
      <c r="J23" s="22">
        <f>J21+J22</f>
        <v>115000</v>
      </c>
      <c r="K23" s="46">
        <f>J23*$K$7</f>
        <v>17250</v>
      </c>
      <c r="L23" s="223"/>
      <c r="M23" s="223"/>
      <c r="N23" s="223"/>
      <c r="O23" s="64"/>
      <c r="P23" s="64"/>
    </row>
    <row r="24" spans="1:16" ht="27.75" customHeight="1" x14ac:dyDescent="0.3">
      <c r="A24" s="10" t="s">
        <v>6</v>
      </c>
      <c r="B24" s="11" t="s">
        <v>7</v>
      </c>
      <c r="C24" s="11" t="s">
        <v>8</v>
      </c>
      <c r="D24" s="11" t="s">
        <v>9</v>
      </c>
      <c r="E24" s="12" t="s">
        <v>10</v>
      </c>
      <c r="F24" s="11" t="s">
        <v>11</v>
      </c>
      <c r="G24" s="11" t="s">
        <v>12</v>
      </c>
      <c r="H24" s="13" t="s">
        <v>13</v>
      </c>
      <c r="I24" s="13" t="s">
        <v>14</v>
      </c>
      <c r="J24" s="11" t="s">
        <v>15</v>
      </c>
      <c r="K24" s="218"/>
      <c r="L24" s="223"/>
      <c r="M24" s="223"/>
      <c r="N24" s="223"/>
      <c r="O24" s="64"/>
      <c r="P24" s="64"/>
    </row>
    <row r="25" spans="1:16" ht="27.75" customHeight="1" x14ac:dyDescent="0.3">
      <c r="A25" s="227" t="s">
        <v>21</v>
      </c>
      <c r="B25" s="41" t="s">
        <v>81</v>
      </c>
      <c r="C25" s="41" t="s">
        <v>77</v>
      </c>
      <c r="D25" s="41" t="s">
        <v>67</v>
      </c>
      <c r="E25" s="136">
        <v>5000</v>
      </c>
      <c r="F25" s="41" t="s">
        <v>82</v>
      </c>
      <c r="G25" s="133">
        <v>1</v>
      </c>
      <c r="H25" s="34">
        <f>G25*E25</f>
        <v>5000</v>
      </c>
      <c r="I25" s="133"/>
      <c r="J25" s="136">
        <f>H25+I25</f>
        <v>5000</v>
      </c>
      <c r="K25" s="219"/>
      <c r="L25" s="223"/>
      <c r="M25" s="223"/>
      <c r="N25" s="223"/>
      <c r="O25" s="64"/>
      <c r="P25" s="64"/>
    </row>
    <row r="26" spans="1:16" ht="27.75" customHeight="1" x14ac:dyDescent="0.3">
      <c r="A26" s="228"/>
      <c r="B26" s="41" t="s">
        <v>81</v>
      </c>
      <c r="C26" s="41" t="s">
        <v>83</v>
      </c>
      <c r="D26" s="41" t="s">
        <v>75</v>
      </c>
      <c r="E26" s="136">
        <v>25000</v>
      </c>
      <c r="F26" s="41" t="s">
        <v>84</v>
      </c>
      <c r="G26" s="133">
        <v>4</v>
      </c>
      <c r="H26" s="34">
        <f>G26*E26</f>
        <v>100000</v>
      </c>
      <c r="I26" s="133"/>
      <c r="J26" s="136">
        <f t="shared" ref="J26:J29" si="2">H26+I26</f>
        <v>100000</v>
      </c>
      <c r="K26" s="219"/>
      <c r="L26" s="223"/>
      <c r="M26" s="223"/>
      <c r="N26" s="223"/>
      <c r="O26" s="64"/>
      <c r="P26" s="64"/>
    </row>
    <row r="27" spans="1:16" s="135" customFormat="1" ht="27.75" customHeight="1" x14ac:dyDescent="0.3">
      <c r="A27" s="228"/>
      <c r="B27" s="41" t="s">
        <v>81</v>
      </c>
      <c r="C27" s="41" t="s">
        <v>66</v>
      </c>
      <c r="D27" s="41" t="s">
        <v>67</v>
      </c>
      <c r="E27" s="136">
        <v>20000</v>
      </c>
      <c r="F27" s="41" t="s">
        <v>69</v>
      </c>
      <c r="G27" s="133">
        <v>1</v>
      </c>
      <c r="H27" s="34">
        <f>G27*E27</f>
        <v>20000</v>
      </c>
      <c r="I27" s="133"/>
      <c r="J27" s="136">
        <f t="shared" si="2"/>
        <v>20000</v>
      </c>
      <c r="K27" s="219"/>
      <c r="L27" s="223"/>
      <c r="M27" s="223"/>
      <c r="N27" s="223"/>
      <c r="O27" s="64"/>
      <c r="P27" s="64"/>
    </row>
    <row r="28" spans="1:16" s="135" customFormat="1" ht="27.75" customHeight="1" x14ac:dyDescent="0.3">
      <c r="A28" s="228"/>
      <c r="B28" s="41" t="s">
        <v>81</v>
      </c>
      <c r="C28" s="41" t="s">
        <v>66</v>
      </c>
      <c r="D28" s="41" t="s">
        <v>75</v>
      </c>
      <c r="E28" s="136">
        <v>50000</v>
      </c>
      <c r="F28" s="41" t="s">
        <v>85</v>
      </c>
      <c r="G28" s="133">
        <v>4</v>
      </c>
      <c r="H28" s="34">
        <f>G28*E28</f>
        <v>200000</v>
      </c>
      <c r="I28" s="133"/>
      <c r="J28" s="136">
        <f t="shared" si="2"/>
        <v>200000</v>
      </c>
      <c r="K28" s="219"/>
      <c r="L28" s="223"/>
      <c r="M28" s="223"/>
      <c r="N28" s="223"/>
      <c r="O28" s="64"/>
      <c r="P28" s="64"/>
    </row>
    <row r="29" spans="1:16" s="135" customFormat="1" ht="27.75" customHeight="1" x14ac:dyDescent="0.3">
      <c r="A29" s="229"/>
      <c r="B29" s="41" t="s">
        <v>81</v>
      </c>
      <c r="C29" s="41" t="s">
        <v>66</v>
      </c>
      <c r="D29" s="41" t="s">
        <v>67</v>
      </c>
      <c r="E29" s="136">
        <v>47500</v>
      </c>
      <c r="F29" s="41" t="s">
        <v>86</v>
      </c>
      <c r="G29" s="133">
        <v>2</v>
      </c>
      <c r="H29" s="34">
        <f>G29*E29</f>
        <v>95000</v>
      </c>
      <c r="I29" s="133"/>
      <c r="J29" s="136">
        <f t="shared" si="2"/>
        <v>95000</v>
      </c>
      <c r="K29" s="219"/>
      <c r="L29" s="223"/>
      <c r="M29" s="223"/>
      <c r="N29" s="223"/>
      <c r="O29" s="64"/>
      <c r="P29" s="64"/>
    </row>
    <row r="30" spans="1:16" s="135" customFormat="1" ht="27.75" customHeight="1" x14ac:dyDescent="0.3">
      <c r="A30" s="232" t="s">
        <v>17</v>
      </c>
      <c r="B30" s="233"/>
      <c r="C30" s="233"/>
      <c r="D30" s="233"/>
      <c r="E30" s="233"/>
      <c r="F30" s="233"/>
      <c r="G30" s="233"/>
      <c r="H30" s="234"/>
      <c r="I30" s="21">
        <f>SUMIF(D25:D29,"=COSTO DI GESTIONE",I25:I29)</f>
        <v>0</v>
      </c>
      <c r="J30" s="21">
        <f>SUMIF(D25:D29,"=COSTO DI GESTIONE",J25:J29)</f>
        <v>120000</v>
      </c>
      <c r="K30" s="137"/>
      <c r="L30" s="223"/>
      <c r="M30" s="223"/>
      <c r="N30" s="223"/>
      <c r="O30" s="64"/>
    </row>
    <row r="31" spans="1:16" s="135" customFormat="1" ht="15" thickBot="1" x14ac:dyDescent="0.35">
      <c r="A31" s="232" t="s">
        <v>19</v>
      </c>
      <c r="B31" s="233"/>
      <c r="C31" s="233"/>
      <c r="D31" s="233"/>
      <c r="E31" s="233"/>
      <c r="F31" s="233"/>
      <c r="G31" s="233"/>
      <c r="H31" s="234"/>
      <c r="I31" s="21">
        <f>SUMIF(D25:D29,"=COSTO DI investimento",I25:I29)</f>
        <v>0</v>
      </c>
      <c r="J31" s="21">
        <f>SUMIF(D25:D29,"=COSTO DI investimento",J25:J29)</f>
        <v>300000</v>
      </c>
      <c r="K31" s="137"/>
      <c r="L31" s="223"/>
      <c r="M31" s="223"/>
      <c r="N31" s="223"/>
      <c r="O31" s="64"/>
    </row>
    <row r="32" spans="1:16" s="134" customFormat="1" ht="15" thickBot="1" x14ac:dyDescent="0.35">
      <c r="A32" s="235" t="s">
        <v>22</v>
      </c>
      <c r="B32" s="236"/>
      <c r="C32" s="236"/>
      <c r="D32" s="236"/>
      <c r="E32" s="236"/>
      <c r="F32" s="236"/>
      <c r="G32" s="237"/>
      <c r="H32" s="217"/>
      <c r="I32" s="22">
        <f>SUM(I30:I31)</f>
        <v>0</v>
      </c>
      <c r="J32" s="23">
        <f>J30+J31</f>
        <v>420000</v>
      </c>
      <c r="K32" s="46">
        <f>J32*$K$7</f>
        <v>63000</v>
      </c>
      <c r="L32" s="223"/>
      <c r="M32" s="223"/>
      <c r="N32" s="223"/>
      <c r="O32" s="64"/>
    </row>
    <row r="33" spans="1:16" ht="14.4" x14ac:dyDescent="0.3">
      <c r="A33" s="10" t="s">
        <v>6</v>
      </c>
      <c r="B33" s="11" t="s">
        <v>7</v>
      </c>
      <c r="C33" s="11" t="s">
        <v>8</v>
      </c>
      <c r="D33" s="11" t="s">
        <v>9</v>
      </c>
      <c r="E33" s="12" t="s">
        <v>10</v>
      </c>
      <c r="F33" s="11" t="s">
        <v>11</v>
      </c>
      <c r="G33" s="11" t="s">
        <v>12</v>
      </c>
      <c r="H33" s="13" t="s">
        <v>13</v>
      </c>
      <c r="I33" s="13" t="s">
        <v>14</v>
      </c>
      <c r="J33" s="11" t="s">
        <v>15</v>
      </c>
      <c r="K33" s="238"/>
      <c r="L33" s="223"/>
      <c r="M33" s="223"/>
      <c r="N33" s="223"/>
      <c r="O33" s="64"/>
      <c r="P33" s="64"/>
    </row>
    <row r="34" spans="1:16" s="134" customFormat="1" ht="28.8" x14ac:dyDescent="0.3">
      <c r="A34" s="227" t="s">
        <v>23</v>
      </c>
      <c r="B34" s="41" t="s">
        <v>87</v>
      </c>
      <c r="C34" s="41" t="s">
        <v>66</v>
      </c>
      <c r="D34" s="41" t="s">
        <v>67</v>
      </c>
      <c r="E34" s="136">
        <v>30000</v>
      </c>
      <c r="F34" s="41" t="s">
        <v>88</v>
      </c>
      <c r="G34" s="133">
        <v>2</v>
      </c>
      <c r="H34" s="136">
        <v>60000</v>
      </c>
      <c r="I34" s="133"/>
      <c r="J34" s="136">
        <f t="shared" ref="J34:J40" si="3">H34+I34</f>
        <v>60000</v>
      </c>
      <c r="K34" s="239"/>
      <c r="L34" s="223"/>
      <c r="M34" s="223"/>
      <c r="N34" s="223"/>
      <c r="O34" s="64"/>
      <c r="P34" s="64"/>
    </row>
    <row r="35" spans="1:16" s="134" customFormat="1" ht="57.6" x14ac:dyDescent="0.3">
      <c r="A35" s="228"/>
      <c r="B35" s="41" t="s">
        <v>87</v>
      </c>
      <c r="C35" s="41" t="s">
        <v>66</v>
      </c>
      <c r="D35" s="41" t="s">
        <v>67</v>
      </c>
      <c r="E35" s="136">
        <v>10000</v>
      </c>
      <c r="F35" s="41" t="s">
        <v>89</v>
      </c>
      <c r="G35" s="133">
        <v>1</v>
      </c>
      <c r="H35" s="136">
        <v>10000</v>
      </c>
      <c r="I35" s="133"/>
      <c r="J35" s="136">
        <f t="shared" si="3"/>
        <v>10000</v>
      </c>
      <c r="K35" s="239"/>
      <c r="L35" s="223"/>
      <c r="M35" s="223"/>
      <c r="N35" s="223"/>
      <c r="O35" s="64"/>
      <c r="P35" s="64"/>
    </row>
    <row r="36" spans="1:16" s="134" customFormat="1" ht="14.4" x14ac:dyDescent="0.3">
      <c r="A36" s="228"/>
      <c r="B36" s="41" t="s">
        <v>90</v>
      </c>
      <c r="C36" s="41" t="s">
        <v>66</v>
      </c>
      <c r="D36" s="41" t="s">
        <v>75</v>
      </c>
      <c r="E36" s="136">
        <v>3000</v>
      </c>
      <c r="F36" s="41" t="s">
        <v>91</v>
      </c>
      <c r="G36" s="133">
        <v>2</v>
      </c>
      <c r="H36" s="136">
        <v>6000</v>
      </c>
      <c r="I36" s="133"/>
      <c r="J36" s="136">
        <f t="shared" si="3"/>
        <v>6000</v>
      </c>
      <c r="K36" s="239"/>
      <c r="L36" s="223"/>
      <c r="M36" s="223"/>
      <c r="N36" s="223"/>
      <c r="O36" s="64"/>
      <c r="P36" s="64"/>
    </row>
    <row r="37" spans="1:16" s="134" customFormat="1" ht="14.4" x14ac:dyDescent="0.3">
      <c r="A37" s="228"/>
      <c r="B37" s="41" t="s">
        <v>90</v>
      </c>
      <c r="C37" s="41" t="s">
        <v>66</v>
      </c>
      <c r="D37" s="41" t="s">
        <v>75</v>
      </c>
      <c r="E37" s="136">
        <v>3000</v>
      </c>
      <c r="F37" s="41" t="s">
        <v>92</v>
      </c>
      <c r="G37" s="133">
        <v>12</v>
      </c>
      <c r="H37" s="136">
        <v>36000</v>
      </c>
      <c r="I37" s="133"/>
      <c r="J37" s="136">
        <f t="shared" si="3"/>
        <v>36000</v>
      </c>
      <c r="K37" s="239"/>
      <c r="L37" s="223"/>
      <c r="M37" s="223"/>
      <c r="N37" s="223"/>
      <c r="O37" s="64"/>
      <c r="P37" s="64"/>
    </row>
    <row r="38" spans="1:16" s="134" customFormat="1" ht="14.4" x14ac:dyDescent="0.3">
      <c r="A38" s="228"/>
      <c r="B38" s="41" t="s">
        <v>90</v>
      </c>
      <c r="C38" s="41" t="s">
        <v>66</v>
      </c>
      <c r="D38" s="41" t="s">
        <v>75</v>
      </c>
      <c r="E38" s="136">
        <v>1500</v>
      </c>
      <c r="F38" s="41" t="s">
        <v>93</v>
      </c>
      <c r="G38" s="133">
        <v>12</v>
      </c>
      <c r="H38" s="136">
        <v>18000</v>
      </c>
      <c r="I38" s="133"/>
      <c r="J38" s="136">
        <f t="shared" si="3"/>
        <v>18000</v>
      </c>
      <c r="K38" s="239"/>
      <c r="L38" s="223"/>
      <c r="M38" s="223"/>
      <c r="N38" s="223"/>
      <c r="O38" s="64"/>
      <c r="P38" s="64"/>
    </row>
    <row r="39" spans="1:16" s="134" customFormat="1" ht="43.2" x14ac:dyDescent="0.3">
      <c r="A39" s="228"/>
      <c r="B39" s="41" t="s">
        <v>87</v>
      </c>
      <c r="C39" s="41" t="s">
        <v>66</v>
      </c>
      <c r="D39" s="41" t="s">
        <v>67</v>
      </c>
      <c r="E39" s="136">
        <v>1880</v>
      </c>
      <c r="F39" s="41" t="s">
        <v>94</v>
      </c>
      <c r="G39" s="133">
        <v>1</v>
      </c>
      <c r="H39" s="136">
        <v>1880</v>
      </c>
      <c r="I39" s="133"/>
      <c r="J39" s="136">
        <f t="shared" si="3"/>
        <v>1880</v>
      </c>
      <c r="K39" s="239"/>
      <c r="L39" s="223"/>
      <c r="M39" s="223"/>
      <c r="N39" s="223"/>
      <c r="O39" s="64"/>
      <c r="P39" s="64"/>
    </row>
    <row r="40" spans="1:16" s="134" customFormat="1" ht="57.6" x14ac:dyDescent="0.3">
      <c r="A40" s="229"/>
      <c r="B40" s="41" t="s">
        <v>87</v>
      </c>
      <c r="C40" s="41" t="s">
        <v>66</v>
      </c>
      <c r="D40" s="41" t="s">
        <v>67</v>
      </c>
      <c r="E40" s="136">
        <v>4010</v>
      </c>
      <c r="F40" s="41" t="s">
        <v>95</v>
      </c>
      <c r="G40" s="133">
        <v>12</v>
      </c>
      <c r="H40" s="136">
        <v>48120</v>
      </c>
      <c r="I40" s="133"/>
      <c r="J40" s="136">
        <f t="shared" si="3"/>
        <v>48120</v>
      </c>
      <c r="K40" s="239"/>
      <c r="L40" s="223"/>
      <c r="M40" s="223"/>
      <c r="N40" s="223"/>
      <c r="O40" s="64"/>
      <c r="P40" s="64"/>
    </row>
    <row r="41" spans="1:16" s="135" customFormat="1" ht="14.4" x14ac:dyDescent="0.3">
      <c r="A41" s="232" t="s">
        <v>17</v>
      </c>
      <c r="B41" s="233"/>
      <c r="C41" s="233"/>
      <c r="D41" s="233"/>
      <c r="E41" s="233"/>
      <c r="F41" s="233"/>
      <c r="G41" s="233"/>
      <c r="H41" s="21">
        <f>SUMIF(D34:D40,"=COSTO DI GESTIONE",H34:H40)</f>
        <v>120000</v>
      </c>
      <c r="I41" s="21">
        <f>SUMIF(D34:D40,"=COSTO DI GESTIONE",I34:I40)</f>
        <v>0</v>
      </c>
      <c r="J41" s="21">
        <f>SUMIF(D34:D40,"=COSTO DI GESTIONE",J34:J40)</f>
        <v>120000</v>
      </c>
      <c r="K41" s="239"/>
      <c r="L41" s="223"/>
      <c r="M41" s="223"/>
      <c r="N41" s="223"/>
      <c r="O41" s="64"/>
      <c r="P41" s="64"/>
    </row>
    <row r="42" spans="1:16" s="135" customFormat="1" ht="15" thickBot="1" x14ac:dyDescent="0.35">
      <c r="A42" s="232" t="s">
        <v>19</v>
      </c>
      <c r="B42" s="233"/>
      <c r="C42" s="233"/>
      <c r="D42" s="233"/>
      <c r="E42" s="233"/>
      <c r="F42" s="233"/>
      <c r="G42" s="233"/>
      <c r="H42" s="21">
        <f>SUMIF(D34:D40,"=COSTO DI INVESTIMENTO",H34:H40)</f>
        <v>60000</v>
      </c>
      <c r="I42" s="21">
        <f>SUMIF(D34:D40,"=COSTO DI INVESTIMENTO",I34:I40)</f>
        <v>0</v>
      </c>
      <c r="J42" s="21">
        <f>SUMIF(D34:D40,"=COSTO DI investimento",J34:J41)</f>
        <v>60000</v>
      </c>
      <c r="K42" s="239"/>
      <c r="L42" s="223"/>
      <c r="M42" s="223"/>
      <c r="N42" s="223"/>
      <c r="O42" s="64"/>
      <c r="P42" s="64"/>
    </row>
    <row r="43" spans="1:16" s="134" customFormat="1" ht="15" thickBot="1" x14ac:dyDescent="0.35">
      <c r="A43" s="258" t="s">
        <v>24</v>
      </c>
      <c r="B43" s="259"/>
      <c r="C43" s="259"/>
      <c r="D43" s="259"/>
      <c r="E43" s="259"/>
      <c r="F43" s="259"/>
      <c r="G43" s="260"/>
      <c r="H43" s="216"/>
      <c r="I43" s="42">
        <f>SUM(I41:I42)</f>
        <v>0</v>
      </c>
      <c r="J43" s="43">
        <f>J41+J42</f>
        <v>180000</v>
      </c>
      <c r="K43" s="46">
        <f>J43*$K$7</f>
        <v>27000</v>
      </c>
      <c r="L43" s="223"/>
      <c r="M43" s="223"/>
      <c r="N43" s="223"/>
      <c r="O43" s="64"/>
    </row>
    <row r="44" spans="1:16" ht="15" thickBot="1" x14ac:dyDescent="0.35">
      <c r="A44" s="253" t="s">
        <v>25</v>
      </c>
      <c r="B44" s="254"/>
      <c r="C44" s="254"/>
      <c r="D44" s="254"/>
      <c r="E44" s="254"/>
      <c r="F44" s="254"/>
      <c r="G44" s="254"/>
      <c r="H44" s="254"/>
      <c r="I44" s="255"/>
      <c r="J44" s="138">
        <f>J43+J32+J23</f>
        <v>715000</v>
      </c>
      <c r="L44" s="223"/>
      <c r="M44" s="223"/>
      <c r="N44" s="223"/>
    </row>
    <row r="45" spans="1:16" ht="15" thickBot="1" x14ac:dyDescent="0.35">
      <c r="A45" s="64"/>
      <c r="B45" s="64"/>
      <c r="C45" s="64"/>
      <c r="D45" s="64"/>
      <c r="E45" s="64"/>
      <c r="F45" s="64"/>
      <c r="G45" s="64"/>
      <c r="H45" s="139"/>
      <c r="I45" s="139"/>
      <c r="J45" s="139"/>
      <c r="K45" s="64"/>
      <c r="L45" s="224"/>
      <c r="M45" s="224"/>
      <c r="N45" s="224"/>
    </row>
    <row r="46" spans="1:16" ht="15" thickBot="1" x14ac:dyDescent="0.35">
      <c r="A46" s="261" t="s">
        <v>26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3"/>
      <c r="M46" s="263"/>
      <c r="N46" s="264"/>
    </row>
    <row r="47" spans="1:16" s="140" customFormat="1" ht="28.8" x14ac:dyDescent="0.3">
      <c r="A47" s="28" t="s">
        <v>6</v>
      </c>
      <c r="B47" s="29" t="s">
        <v>7</v>
      </c>
      <c r="C47" s="29" t="s">
        <v>8</v>
      </c>
      <c r="D47" s="11" t="s">
        <v>9</v>
      </c>
      <c r="E47" s="31" t="s">
        <v>27</v>
      </c>
      <c r="F47" s="32" t="s">
        <v>10</v>
      </c>
      <c r="G47" s="29" t="s">
        <v>11</v>
      </c>
      <c r="H47" s="29" t="s">
        <v>12</v>
      </c>
      <c r="I47" s="29" t="s">
        <v>28</v>
      </c>
      <c r="J47" s="29" t="s">
        <v>14</v>
      </c>
      <c r="K47" s="29" t="s">
        <v>15</v>
      </c>
      <c r="L47" s="52" t="s">
        <v>29</v>
      </c>
      <c r="M47" s="52" t="s">
        <v>30</v>
      </c>
      <c r="N47" s="54" t="s">
        <v>31</v>
      </c>
    </row>
    <row r="48" spans="1:16" ht="14.4" x14ac:dyDescent="0.3">
      <c r="A48" s="227" t="s">
        <v>16</v>
      </c>
      <c r="B48" s="41" t="s">
        <v>65</v>
      </c>
      <c r="C48" s="41" t="s">
        <v>66</v>
      </c>
      <c r="D48" s="41" t="s">
        <v>67</v>
      </c>
      <c r="E48" s="136"/>
      <c r="F48" s="136">
        <v>3212</v>
      </c>
      <c r="G48" s="41" t="s">
        <v>68</v>
      </c>
      <c r="H48" s="133">
        <v>1</v>
      </c>
      <c r="I48" s="34">
        <f t="shared" ref="I48:I60" si="4">H48*F48</f>
        <v>3212</v>
      </c>
      <c r="J48" s="141"/>
      <c r="K48" s="47">
        <f>I48+J48</f>
        <v>3212</v>
      </c>
      <c r="L48" s="142">
        <f t="shared" ref="L48:L60" si="5">K48-J8</f>
        <v>0</v>
      </c>
      <c r="M48" s="143">
        <f>IF(ABS(K48-J8)&gt;$K$23,((K48-J8))/$J$23,((K48-J8))/$J$23)</f>
        <v>0</v>
      </c>
      <c r="N48" s="144"/>
    </row>
    <row r="49" spans="1:14" ht="14.4" x14ac:dyDescent="0.3">
      <c r="A49" s="228"/>
      <c r="B49" s="41" t="s">
        <v>65</v>
      </c>
      <c r="C49" s="41" t="s">
        <v>66</v>
      </c>
      <c r="D49" s="41" t="s">
        <v>67</v>
      </c>
      <c r="E49" s="136"/>
      <c r="F49" s="136">
        <v>705</v>
      </c>
      <c r="G49" s="41" t="s">
        <v>69</v>
      </c>
      <c r="H49" s="133">
        <v>1</v>
      </c>
      <c r="I49" s="34">
        <f t="shared" si="4"/>
        <v>705</v>
      </c>
      <c r="J49" s="141"/>
      <c r="K49" s="47">
        <f t="shared" ref="K49:K60" si="6">I49+J49</f>
        <v>705</v>
      </c>
      <c r="L49" s="142">
        <f t="shared" si="5"/>
        <v>0</v>
      </c>
      <c r="M49" s="143">
        <f t="shared" ref="M49:M59" si="7">IF(ABS(K49-J9)&gt;$K$23,((K49-J9))/$J$23,((K49-J9))/$J$23)</f>
        <v>0</v>
      </c>
      <c r="N49" s="144"/>
    </row>
    <row r="50" spans="1:14" ht="14.4" x14ac:dyDescent="0.3">
      <c r="A50" s="228"/>
      <c r="B50" s="41" t="s">
        <v>70</v>
      </c>
      <c r="C50" s="41" t="s">
        <v>66</v>
      </c>
      <c r="D50" s="41" t="s">
        <v>67</v>
      </c>
      <c r="E50" s="136"/>
      <c r="F50" s="136">
        <v>7382</v>
      </c>
      <c r="G50" s="41" t="s">
        <v>69</v>
      </c>
      <c r="H50" s="133">
        <v>1</v>
      </c>
      <c r="I50" s="34">
        <f t="shared" si="4"/>
        <v>7382</v>
      </c>
      <c r="J50" s="141"/>
      <c r="K50" s="47">
        <f t="shared" si="6"/>
        <v>7382</v>
      </c>
      <c r="L50" s="142">
        <f t="shared" si="5"/>
        <v>0</v>
      </c>
      <c r="M50" s="143">
        <f>IF(ABS(K50-J10)&gt;$K$23,((K50-J10))/$J$23,((K50-J10))/$J$23)</f>
        <v>0</v>
      </c>
      <c r="N50" s="144"/>
    </row>
    <row r="51" spans="1:14" ht="14.4" x14ac:dyDescent="0.3">
      <c r="A51" s="228"/>
      <c r="B51" s="41" t="s">
        <v>70</v>
      </c>
      <c r="C51" s="41" t="s">
        <v>66</v>
      </c>
      <c r="D51" s="41" t="s">
        <v>67</v>
      </c>
      <c r="E51" s="136"/>
      <c r="F51" s="136">
        <v>1410</v>
      </c>
      <c r="G51" s="41" t="s">
        <v>69</v>
      </c>
      <c r="H51" s="133">
        <v>1</v>
      </c>
      <c r="I51" s="34">
        <f t="shared" si="4"/>
        <v>1410</v>
      </c>
      <c r="J51" s="141"/>
      <c r="K51" s="47">
        <f t="shared" si="6"/>
        <v>1410</v>
      </c>
      <c r="L51" s="142">
        <f t="shared" si="5"/>
        <v>0</v>
      </c>
      <c r="M51" s="143">
        <f t="shared" si="7"/>
        <v>0</v>
      </c>
      <c r="N51" s="144"/>
    </row>
    <row r="52" spans="1:14" s="148" customFormat="1" ht="14.4" x14ac:dyDescent="0.3">
      <c r="A52" s="228"/>
      <c r="B52" s="169" t="s">
        <v>71</v>
      </c>
      <c r="C52" s="169" t="s">
        <v>66</v>
      </c>
      <c r="D52" s="169" t="s">
        <v>67</v>
      </c>
      <c r="E52" s="170"/>
      <c r="F52" s="170">
        <v>17416</v>
      </c>
      <c r="G52" s="169" t="s">
        <v>69</v>
      </c>
      <c r="H52" s="145">
        <v>1</v>
      </c>
      <c r="I52" s="102">
        <f t="shared" si="4"/>
        <v>17416</v>
      </c>
      <c r="J52" s="146"/>
      <c r="K52" s="104">
        <f t="shared" si="6"/>
        <v>17416</v>
      </c>
      <c r="L52" s="147">
        <f t="shared" si="5"/>
        <v>0</v>
      </c>
      <c r="M52" s="143">
        <f t="shared" si="7"/>
        <v>0</v>
      </c>
      <c r="N52" s="144"/>
    </row>
    <row r="53" spans="1:14" ht="14.4" x14ac:dyDescent="0.3">
      <c r="A53" s="228"/>
      <c r="B53" s="41" t="s">
        <v>71</v>
      </c>
      <c r="C53" s="41" t="s">
        <v>66</v>
      </c>
      <c r="D53" s="41" t="s">
        <v>67</v>
      </c>
      <c r="E53" s="136"/>
      <c r="F53" s="136">
        <v>19275</v>
      </c>
      <c r="G53" s="41" t="s">
        <v>68</v>
      </c>
      <c r="H53" s="133">
        <v>1</v>
      </c>
      <c r="I53" s="34">
        <f t="shared" si="4"/>
        <v>19275</v>
      </c>
      <c r="J53" s="141"/>
      <c r="K53" s="47">
        <f t="shared" si="6"/>
        <v>19275</v>
      </c>
      <c r="L53" s="142">
        <f t="shared" si="5"/>
        <v>0</v>
      </c>
      <c r="M53" s="143">
        <f t="shared" si="7"/>
        <v>0</v>
      </c>
      <c r="N53" s="144"/>
    </row>
    <row r="54" spans="1:14" ht="43.2" x14ac:dyDescent="0.3">
      <c r="A54" s="228"/>
      <c r="B54" s="156" t="s">
        <v>72</v>
      </c>
      <c r="C54" s="156" t="s">
        <v>73</v>
      </c>
      <c r="D54" s="156" t="s">
        <v>75</v>
      </c>
      <c r="E54" s="155"/>
      <c r="F54" s="155">
        <v>9600</v>
      </c>
      <c r="G54" s="156" t="s">
        <v>74</v>
      </c>
      <c r="H54" s="149">
        <v>1</v>
      </c>
      <c r="I54" s="130">
        <f t="shared" si="4"/>
        <v>9600</v>
      </c>
      <c r="J54" s="150"/>
      <c r="K54" s="131">
        <f t="shared" si="6"/>
        <v>9600</v>
      </c>
      <c r="L54" s="151">
        <f t="shared" si="5"/>
        <v>0</v>
      </c>
      <c r="M54" s="152">
        <f t="shared" si="7"/>
        <v>0</v>
      </c>
      <c r="N54" s="132" t="s">
        <v>96</v>
      </c>
    </row>
    <row r="55" spans="1:14" ht="14.4" x14ac:dyDescent="0.3">
      <c r="A55" s="228"/>
      <c r="B55" s="41" t="s">
        <v>72</v>
      </c>
      <c r="C55" s="41" t="s">
        <v>66</v>
      </c>
      <c r="D55" s="41" t="s">
        <v>67</v>
      </c>
      <c r="E55" s="136"/>
      <c r="F55" s="136">
        <v>5175</v>
      </c>
      <c r="G55" s="41" t="s">
        <v>68</v>
      </c>
      <c r="H55" s="133">
        <v>1</v>
      </c>
      <c r="I55" s="34">
        <f t="shared" si="4"/>
        <v>5175</v>
      </c>
      <c r="J55" s="141"/>
      <c r="K55" s="47">
        <f t="shared" si="6"/>
        <v>5175</v>
      </c>
      <c r="L55" s="142">
        <f t="shared" si="5"/>
        <v>0</v>
      </c>
      <c r="M55" s="143">
        <f>IF(ABS(K55-J15)&gt;$K$23,((K55-J15))/$J$23,((K55-J15))/$J$23)</f>
        <v>0</v>
      </c>
      <c r="N55" s="59"/>
    </row>
    <row r="56" spans="1:14" ht="14.4" x14ac:dyDescent="0.3">
      <c r="A56" s="228"/>
      <c r="B56" s="41" t="s">
        <v>72</v>
      </c>
      <c r="C56" s="41" t="s">
        <v>66</v>
      </c>
      <c r="D56" s="41" t="s">
        <v>67</v>
      </c>
      <c r="E56" s="136"/>
      <c r="F56" s="136">
        <v>10350</v>
      </c>
      <c r="G56" s="41" t="s">
        <v>68</v>
      </c>
      <c r="H56" s="133">
        <v>1</v>
      </c>
      <c r="I56" s="34">
        <f t="shared" si="4"/>
        <v>10350</v>
      </c>
      <c r="J56" s="141"/>
      <c r="K56" s="47">
        <f t="shared" si="6"/>
        <v>10350</v>
      </c>
      <c r="L56" s="142">
        <f t="shared" si="5"/>
        <v>0</v>
      </c>
      <c r="M56" s="143">
        <f t="shared" si="7"/>
        <v>0</v>
      </c>
      <c r="N56" s="144"/>
    </row>
    <row r="57" spans="1:14" ht="28.8" x14ac:dyDescent="0.3">
      <c r="A57" s="228"/>
      <c r="B57" s="41" t="s">
        <v>65</v>
      </c>
      <c r="C57" s="41" t="s">
        <v>66</v>
      </c>
      <c r="D57" s="41" t="s">
        <v>75</v>
      </c>
      <c r="E57" s="136"/>
      <c r="F57" s="136">
        <v>16000</v>
      </c>
      <c r="G57" s="41" t="s">
        <v>76</v>
      </c>
      <c r="H57" s="133">
        <v>1</v>
      </c>
      <c r="I57" s="34">
        <f t="shared" si="4"/>
        <v>16000</v>
      </c>
      <c r="J57" s="141"/>
      <c r="K57" s="47">
        <f t="shared" si="6"/>
        <v>16000</v>
      </c>
      <c r="L57" s="142">
        <f t="shared" si="5"/>
        <v>0</v>
      </c>
      <c r="M57" s="143">
        <f>IF(ABS(K57-J17)&gt;$K$23,((K57-J17))/$J$23,((K57-J17))/$J$23)</f>
        <v>0</v>
      </c>
      <c r="N57" s="144"/>
    </row>
    <row r="58" spans="1:14" ht="43.2" x14ac:dyDescent="0.3">
      <c r="A58" s="228"/>
      <c r="B58" s="173" t="s">
        <v>65</v>
      </c>
      <c r="C58" s="173" t="s">
        <v>77</v>
      </c>
      <c r="D58" s="173" t="s">
        <v>75</v>
      </c>
      <c r="E58" s="174"/>
      <c r="F58" s="174">
        <v>2000</v>
      </c>
      <c r="G58" s="173" t="s">
        <v>78</v>
      </c>
      <c r="H58" s="175">
        <v>1</v>
      </c>
      <c r="I58" s="176">
        <f>H58*F58</f>
        <v>2000</v>
      </c>
      <c r="J58" s="177"/>
      <c r="K58" s="178">
        <f t="shared" si="6"/>
        <v>2000</v>
      </c>
      <c r="L58" s="179">
        <f>K58-J18</f>
        <v>-16000</v>
      </c>
      <c r="M58" s="180">
        <f t="shared" si="7"/>
        <v>-0.1391304347826087</v>
      </c>
      <c r="N58" s="181" t="s">
        <v>97</v>
      </c>
    </row>
    <row r="59" spans="1:14" ht="28.8" x14ac:dyDescent="0.3">
      <c r="A59" s="228"/>
      <c r="B59" s="41" t="s">
        <v>65</v>
      </c>
      <c r="C59" s="41" t="s">
        <v>66</v>
      </c>
      <c r="D59" s="41" t="s">
        <v>75</v>
      </c>
      <c r="E59" s="136"/>
      <c r="F59" s="136">
        <v>2000</v>
      </c>
      <c r="G59" s="41" t="s">
        <v>79</v>
      </c>
      <c r="H59" s="133">
        <v>3</v>
      </c>
      <c r="I59" s="34">
        <f t="shared" si="4"/>
        <v>6000</v>
      </c>
      <c r="J59" s="141"/>
      <c r="K59" s="47">
        <f t="shared" si="6"/>
        <v>6000</v>
      </c>
      <c r="L59" s="153">
        <f t="shared" si="5"/>
        <v>0</v>
      </c>
      <c r="M59" s="143">
        <f t="shared" si="7"/>
        <v>0</v>
      </c>
      <c r="N59" s="59"/>
    </row>
    <row r="60" spans="1:14" ht="28.8" x14ac:dyDescent="0.3">
      <c r="A60" s="229"/>
      <c r="B60" s="204" t="s">
        <v>72</v>
      </c>
      <c r="C60" s="204" t="s">
        <v>77</v>
      </c>
      <c r="D60" s="204" t="s">
        <v>67</v>
      </c>
      <c r="E60" s="205"/>
      <c r="F60" s="205">
        <v>0</v>
      </c>
      <c r="G60" s="204" t="s">
        <v>80</v>
      </c>
      <c r="H60" s="206">
        <v>1</v>
      </c>
      <c r="I60" s="207">
        <f t="shared" si="4"/>
        <v>0</v>
      </c>
      <c r="J60" s="208"/>
      <c r="K60" s="209">
        <f t="shared" si="6"/>
        <v>0</v>
      </c>
      <c r="L60" s="210">
        <f t="shared" si="5"/>
        <v>-475</v>
      </c>
      <c r="M60" s="211">
        <f>IF(ABS(K60-J20)&gt;$K$23,((K60-J20))/$J$23,((K60-J20))/$J$23)</f>
        <v>-4.1304347826086954E-3</v>
      </c>
      <c r="N60" s="212" t="s">
        <v>98</v>
      </c>
    </row>
    <row r="61" spans="1:14" ht="14.4" x14ac:dyDescent="0.3">
      <c r="A61" s="249" t="s">
        <v>17</v>
      </c>
      <c r="B61" s="250"/>
      <c r="C61" s="250"/>
      <c r="D61" s="250"/>
      <c r="E61" s="250"/>
      <c r="F61" s="250"/>
      <c r="G61" s="250"/>
      <c r="H61" s="250"/>
      <c r="I61" s="250"/>
      <c r="J61" s="36">
        <f>SUMIF(C48:C60,"=COSTO DI GESTIONE",J48:J60)</f>
        <v>0</v>
      </c>
      <c r="K61" s="36">
        <f>SUMIF(D48:D60,"=COSTO DI GESTIONE",K48:K60)</f>
        <v>64925</v>
      </c>
      <c r="L61" s="58">
        <f>K61-J21</f>
        <v>-10075</v>
      </c>
      <c r="M61" s="154">
        <f>IF(ABS(K61-J21)&gt;$K$23,((K61-J21))/$J$23,((K61-J21))/$J$23)</f>
        <v>-8.7608695652173912E-2</v>
      </c>
      <c r="N61" s="122"/>
    </row>
    <row r="62" spans="1:14" ht="14.4" x14ac:dyDescent="0.3">
      <c r="A62" s="249" t="s">
        <v>19</v>
      </c>
      <c r="B62" s="250"/>
      <c r="C62" s="250"/>
      <c r="D62" s="250"/>
      <c r="E62" s="250"/>
      <c r="F62" s="250"/>
      <c r="G62" s="250"/>
      <c r="H62" s="250"/>
      <c r="I62" s="250"/>
      <c r="J62" s="36">
        <f>SUMIF(C48:C60,"=COSTO DI investimento",J48:J60)</f>
        <v>0</v>
      </c>
      <c r="K62" s="36">
        <f>SUMIF(D48:D60,"=COSTO DI INVESTIMENTO",K48:K60)</f>
        <v>33600</v>
      </c>
      <c r="L62" s="58">
        <f>K62-J22</f>
        <v>-6400</v>
      </c>
      <c r="M62" s="154">
        <f>IF(ABS(K62-J22)&gt;$K$23,((K62-J22))/$J$23,((K62-J22))/$J$23)</f>
        <v>-5.565217391304348E-2</v>
      </c>
      <c r="N62" s="122"/>
    </row>
    <row r="63" spans="1:14" ht="15" thickBot="1" x14ac:dyDescent="0.35">
      <c r="A63" s="256" t="s">
        <v>20</v>
      </c>
      <c r="B63" s="257"/>
      <c r="C63" s="257"/>
      <c r="D63" s="257"/>
      <c r="E63" s="257"/>
      <c r="F63" s="257"/>
      <c r="G63" s="257"/>
      <c r="H63" s="257"/>
      <c r="I63" s="37">
        <f>K61+K62</f>
        <v>98525</v>
      </c>
      <c r="J63" s="37">
        <f>J61+J62</f>
        <v>0</v>
      </c>
      <c r="K63" s="22">
        <f>K61+K62</f>
        <v>98525</v>
      </c>
      <c r="L63" s="22">
        <f>L61+L62</f>
        <v>-16475</v>
      </c>
      <c r="M63" s="22"/>
      <c r="N63" s="123"/>
    </row>
    <row r="64" spans="1:14" ht="28.8" x14ac:dyDescent="0.3">
      <c r="A64" s="227" t="s">
        <v>21</v>
      </c>
      <c r="B64" s="29" t="s">
        <v>7</v>
      </c>
      <c r="C64" s="51" t="s">
        <v>8</v>
      </c>
      <c r="D64" s="11" t="s">
        <v>9</v>
      </c>
      <c r="E64" s="49" t="s">
        <v>27</v>
      </c>
      <c r="F64" s="50" t="s">
        <v>10</v>
      </c>
      <c r="G64" s="51" t="s">
        <v>11</v>
      </c>
      <c r="H64" s="51" t="s">
        <v>12</v>
      </c>
      <c r="I64" s="51" t="s">
        <v>28</v>
      </c>
      <c r="J64" s="51" t="s">
        <v>14</v>
      </c>
      <c r="K64" s="51" t="s">
        <v>15</v>
      </c>
      <c r="L64" s="52" t="s">
        <v>32</v>
      </c>
      <c r="M64" s="52" t="s">
        <v>30</v>
      </c>
      <c r="N64" s="54" t="s">
        <v>31</v>
      </c>
    </row>
    <row r="65" spans="1:14" ht="28.8" x14ac:dyDescent="0.3">
      <c r="A65" s="228"/>
      <c r="B65" s="173" t="s">
        <v>99</v>
      </c>
      <c r="C65" s="173" t="s">
        <v>100</v>
      </c>
      <c r="D65" s="173" t="s">
        <v>75</v>
      </c>
      <c r="E65" s="174"/>
      <c r="F65" s="174">
        <v>16000</v>
      </c>
      <c r="G65" s="173" t="s">
        <v>78</v>
      </c>
      <c r="H65" s="175">
        <v>1</v>
      </c>
      <c r="I65" s="176">
        <v>16000</v>
      </c>
      <c r="J65" s="177"/>
      <c r="K65" s="178">
        <f t="shared" ref="K65:K66" si="8">I65+J65</f>
        <v>16000</v>
      </c>
      <c r="L65" s="179">
        <f>K65</f>
        <v>16000</v>
      </c>
      <c r="M65" s="180">
        <f>L65/J32</f>
        <v>3.8095238095238099E-2</v>
      </c>
      <c r="N65" s="181" t="s">
        <v>101</v>
      </c>
    </row>
    <row r="66" spans="1:14" ht="14.4" x14ac:dyDescent="0.3">
      <c r="A66" s="228"/>
      <c r="B66" s="173" t="s">
        <v>102</v>
      </c>
      <c r="C66" s="173" t="s">
        <v>66</v>
      </c>
      <c r="D66" s="173" t="s">
        <v>67</v>
      </c>
      <c r="E66" s="174"/>
      <c r="F66" s="174">
        <v>475</v>
      </c>
      <c r="G66" s="173" t="s">
        <v>103</v>
      </c>
      <c r="H66" s="175">
        <v>1</v>
      </c>
      <c r="I66" s="176">
        <v>475</v>
      </c>
      <c r="J66" s="177"/>
      <c r="K66" s="178">
        <f t="shared" si="8"/>
        <v>475</v>
      </c>
      <c r="L66" s="179">
        <f>K66</f>
        <v>475</v>
      </c>
      <c r="M66" s="180">
        <f>L66/J32</f>
        <v>1.1309523809523809E-3</v>
      </c>
      <c r="N66" s="181" t="s">
        <v>104</v>
      </c>
    </row>
    <row r="67" spans="1:14" ht="28.8" x14ac:dyDescent="0.3">
      <c r="A67" s="228"/>
      <c r="B67" s="41" t="s">
        <v>81</v>
      </c>
      <c r="C67" s="41" t="s">
        <v>77</v>
      </c>
      <c r="D67" s="41" t="s">
        <v>67</v>
      </c>
      <c r="E67" s="136"/>
      <c r="F67" s="136">
        <v>5000</v>
      </c>
      <c r="G67" s="41" t="s">
        <v>82</v>
      </c>
      <c r="H67" s="133">
        <v>1</v>
      </c>
      <c r="I67" s="34">
        <f>F67*H67</f>
        <v>5000</v>
      </c>
      <c r="J67" s="141"/>
      <c r="K67" s="47">
        <f>I67+J67</f>
        <v>5000</v>
      </c>
      <c r="L67" s="34">
        <f>K67-J25</f>
        <v>0</v>
      </c>
      <c r="M67" s="143">
        <f t="shared" ref="M67:M73" si="9">IF(ABS(K67-J25)&gt;$K$32,((K67-J25))/$J$32,((K67-J25))/$J$32)</f>
        <v>0</v>
      </c>
      <c r="N67" s="144"/>
    </row>
    <row r="68" spans="1:14" ht="28.8" x14ac:dyDescent="0.3">
      <c r="A68" s="228"/>
      <c r="B68" s="156" t="s">
        <v>81</v>
      </c>
      <c r="C68" s="156" t="s">
        <v>100</v>
      </c>
      <c r="D68" s="156" t="s">
        <v>75</v>
      </c>
      <c r="E68" s="155"/>
      <c r="F68" s="155">
        <v>50000</v>
      </c>
      <c r="G68" s="156" t="s">
        <v>84</v>
      </c>
      <c r="H68" s="149">
        <v>5</v>
      </c>
      <c r="I68" s="130">
        <f t="shared" ref="I68:I71" si="10">F68*H68</f>
        <v>250000</v>
      </c>
      <c r="J68" s="150"/>
      <c r="K68" s="131">
        <f>I68+J68</f>
        <v>250000</v>
      </c>
      <c r="L68" s="130">
        <f>K68-J26</f>
        <v>150000</v>
      </c>
      <c r="M68" s="152">
        <f t="shared" si="9"/>
        <v>0.35714285714285715</v>
      </c>
      <c r="N68" s="132" t="s">
        <v>105</v>
      </c>
    </row>
    <row r="69" spans="1:14" ht="28.8" x14ac:dyDescent="0.3">
      <c r="A69" s="228"/>
      <c r="B69" s="41" t="s">
        <v>81</v>
      </c>
      <c r="C69" s="41" t="s">
        <v>66</v>
      </c>
      <c r="D69" s="41" t="s">
        <v>67</v>
      </c>
      <c r="E69" s="136"/>
      <c r="F69" s="136">
        <v>20000</v>
      </c>
      <c r="G69" s="41" t="s">
        <v>69</v>
      </c>
      <c r="H69" s="133">
        <v>1</v>
      </c>
      <c r="I69" s="34">
        <f t="shared" si="10"/>
        <v>20000</v>
      </c>
      <c r="J69" s="141"/>
      <c r="K69" s="47">
        <f t="shared" ref="K69:K71" si="11">I69+J69</f>
        <v>20000</v>
      </c>
      <c r="L69" s="34">
        <f t="shared" ref="L69" si="12">K69-J27</f>
        <v>0</v>
      </c>
      <c r="M69" s="143">
        <f t="shared" si="9"/>
        <v>0</v>
      </c>
      <c r="N69" s="144"/>
    </row>
    <row r="70" spans="1:14" ht="27.75" customHeight="1" x14ac:dyDescent="0.3">
      <c r="A70" s="228"/>
      <c r="B70" s="156" t="s">
        <v>81</v>
      </c>
      <c r="C70" s="156" t="s">
        <v>100</v>
      </c>
      <c r="D70" s="156" t="s">
        <v>75</v>
      </c>
      <c r="E70" s="155"/>
      <c r="F70" s="155">
        <v>50000</v>
      </c>
      <c r="G70" s="156" t="s">
        <v>85</v>
      </c>
      <c r="H70" s="149">
        <v>1</v>
      </c>
      <c r="I70" s="130">
        <f t="shared" si="10"/>
        <v>50000</v>
      </c>
      <c r="J70" s="150"/>
      <c r="K70" s="131">
        <f t="shared" si="11"/>
        <v>50000</v>
      </c>
      <c r="L70" s="130">
        <f>K70-J28</f>
        <v>-150000</v>
      </c>
      <c r="M70" s="152">
        <f t="shared" si="9"/>
        <v>-0.35714285714285715</v>
      </c>
      <c r="N70" s="132" t="s">
        <v>106</v>
      </c>
    </row>
    <row r="71" spans="1:14" ht="27.75" customHeight="1" x14ac:dyDescent="0.3">
      <c r="A71" s="228"/>
      <c r="B71" s="41" t="s">
        <v>81</v>
      </c>
      <c r="C71" s="41" t="s">
        <v>66</v>
      </c>
      <c r="D71" s="41" t="s">
        <v>67</v>
      </c>
      <c r="E71" s="136"/>
      <c r="F71" s="136">
        <v>47500</v>
      </c>
      <c r="G71" s="41" t="s">
        <v>86</v>
      </c>
      <c r="H71" s="133">
        <v>2</v>
      </c>
      <c r="I71" s="34">
        <f t="shared" si="10"/>
        <v>95000</v>
      </c>
      <c r="J71" s="141"/>
      <c r="K71" s="47">
        <f t="shared" si="11"/>
        <v>95000</v>
      </c>
      <c r="L71" s="34">
        <f>K71-J29</f>
        <v>0</v>
      </c>
      <c r="M71" s="143">
        <f t="shared" si="9"/>
        <v>0</v>
      </c>
      <c r="N71" s="144"/>
    </row>
    <row r="72" spans="1:14" ht="27.75" customHeight="1" x14ac:dyDescent="0.3">
      <c r="A72" s="249" t="s">
        <v>17</v>
      </c>
      <c r="B72" s="250"/>
      <c r="C72" s="250"/>
      <c r="D72" s="250"/>
      <c r="E72" s="250"/>
      <c r="F72" s="250"/>
      <c r="G72" s="250"/>
      <c r="H72" s="250"/>
      <c r="I72" s="250"/>
      <c r="J72" s="36">
        <f ca="1">SUMIF(C72:C610,"=COSTO DI GESTIONE",J67:J71)</f>
        <v>0</v>
      </c>
      <c r="K72" s="36">
        <f>SUMIF(D65:D71,"=COSTO DI GESTIONE",K65:K71)</f>
        <v>120475</v>
      </c>
      <c r="L72" s="58">
        <f>K72-J30</f>
        <v>475</v>
      </c>
      <c r="M72" s="154">
        <f t="shared" si="9"/>
        <v>1.1309523809523809E-3</v>
      </c>
      <c r="N72" s="122"/>
    </row>
    <row r="73" spans="1:14" ht="27.75" customHeight="1" x14ac:dyDescent="0.3">
      <c r="A73" s="249" t="s">
        <v>19</v>
      </c>
      <c r="B73" s="250"/>
      <c r="C73" s="250"/>
      <c r="D73" s="250"/>
      <c r="E73" s="250"/>
      <c r="F73" s="250"/>
      <c r="G73" s="250"/>
      <c r="H73" s="250"/>
      <c r="I73" s="250"/>
      <c r="J73" s="36">
        <f>SUMIF(C67:C71,"=COSTO DI INVESTIMENTO",J67:J71)</f>
        <v>0</v>
      </c>
      <c r="K73" s="36">
        <f>SUMIF(D65:D71,"=COSTO DI investimento",K65:K71)</f>
        <v>316000</v>
      </c>
      <c r="L73" s="58">
        <f>K73-J31</f>
        <v>16000</v>
      </c>
      <c r="M73" s="154">
        <f t="shared" si="9"/>
        <v>3.8095238095238099E-2</v>
      </c>
      <c r="N73" s="122"/>
    </row>
    <row r="74" spans="1:14" ht="27.75" customHeight="1" thickBot="1" x14ac:dyDescent="0.35">
      <c r="A74" s="256" t="s">
        <v>22</v>
      </c>
      <c r="B74" s="257"/>
      <c r="C74" s="257"/>
      <c r="D74" s="257"/>
      <c r="E74" s="257"/>
      <c r="F74" s="257"/>
      <c r="G74" s="257"/>
      <c r="H74" s="257"/>
      <c r="I74" s="37">
        <f>I72+I73</f>
        <v>0</v>
      </c>
      <c r="J74" s="37">
        <f ca="1">J72+J73</f>
        <v>0</v>
      </c>
      <c r="K74" s="22">
        <f>K73+K72</f>
        <v>436475</v>
      </c>
      <c r="L74" s="22">
        <f>L73+L72</f>
        <v>16475</v>
      </c>
      <c r="M74" s="22"/>
      <c r="N74" s="123"/>
    </row>
    <row r="75" spans="1:14" ht="71.25" customHeight="1" x14ac:dyDescent="0.3">
      <c r="A75" s="227" t="s">
        <v>23</v>
      </c>
      <c r="B75" s="29" t="s">
        <v>7</v>
      </c>
      <c r="C75" s="29" t="s">
        <v>8</v>
      </c>
      <c r="D75" s="11" t="s">
        <v>9</v>
      </c>
      <c r="E75" s="31" t="s">
        <v>27</v>
      </c>
      <c r="F75" s="32" t="s">
        <v>10</v>
      </c>
      <c r="G75" s="29" t="s">
        <v>11</v>
      </c>
      <c r="H75" s="29" t="s">
        <v>12</v>
      </c>
      <c r="I75" s="29" t="s">
        <v>28</v>
      </c>
      <c r="J75" s="51" t="s">
        <v>14</v>
      </c>
      <c r="K75" s="29" t="s">
        <v>15</v>
      </c>
      <c r="L75" s="52" t="s">
        <v>32</v>
      </c>
      <c r="M75" s="52" t="s">
        <v>30</v>
      </c>
      <c r="N75" s="54" t="s">
        <v>31</v>
      </c>
    </row>
    <row r="76" spans="1:14" ht="45" customHeight="1" x14ac:dyDescent="0.3">
      <c r="A76" s="228"/>
      <c r="B76" s="156" t="s">
        <v>87</v>
      </c>
      <c r="C76" s="156" t="s">
        <v>66</v>
      </c>
      <c r="D76" s="156" t="s">
        <v>67</v>
      </c>
      <c r="E76" s="155"/>
      <c r="F76" s="155">
        <f>32000/2</f>
        <v>16000</v>
      </c>
      <c r="G76" s="156" t="s">
        <v>88</v>
      </c>
      <c r="H76" s="149">
        <v>2</v>
      </c>
      <c r="I76" s="130">
        <f>H76*F76</f>
        <v>32000</v>
      </c>
      <c r="J76" s="150"/>
      <c r="K76" s="131">
        <f>I76+J76</f>
        <v>32000</v>
      </c>
      <c r="L76" s="130">
        <f t="shared" ref="L76:L84" si="13">K76-J34</f>
        <v>-28000</v>
      </c>
      <c r="M76" s="152">
        <f t="shared" ref="M76:M84" si="14">IF(ABS(K76-J34)&gt;$K$43,((K76-J34))/$J$43,((K76-J34))/$J$43)</f>
        <v>-0.15555555555555556</v>
      </c>
      <c r="N76" s="168" t="s">
        <v>107</v>
      </c>
    </row>
    <row r="77" spans="1:14" ht="27.75" customHeight="1" x14ac:dyDescent="0.3">
      <c r="A77" s="228"/>
      <c r="B77" s="41" t="s">
        <v>87</v>
      </c>
      <c r="C77" s="41" t="s">
        <v>66</v>
      </c>
      <c r="D77" s="41" t="s">
        <v>67</v>
      </c>
      <c r="E77" s="136"/>
      <c r="F77" s="136">
        <f>10000</f>
        <v>10000</v>
      </c>
      <c r="G77" s="41" t="s">
        <v>89</v>
      </c>
      <c r="H77" s="133">
        <v>1</v>
      </c>
      <c r="I77" s="34">
        <f t="shared" ref="I77:I82" si="15">H77*F77</f>
        <v>10000</v>
      </c>
      <c r="J77" s="141"/>
      <c r="K77" s="47">
        <f t="shared" ref="K77:K82" si="16">I77+J77</f>
        <v>10000</v>
      </c>
      <c r="L77" s="34">
        <f t="shared" si="13"/>
        <v>0</v>
      </c>
      <c r="M77" s="143">
        <f t="shared" si="14"/>
        <v>0</v>
      </c>
      <c r="N77" s="97"/>
    </row>
    <row r="78" spans="1:14" ht="44.25" customHeight="1" x14ac:dyDescent="0.3">
      <c r="A78" s="228"/>
      <c r="B78" s="41" t="s">
        <v>90</v>
      </c>
      <c r="C78" s="41" t="s">
        <v>66</v>
      </c>
      <c r="D78" s="41" t="s">
        <v>75</v>
      </c>
      <c r="E78" s="136"/>
      <c r="F78" s="136">
        <v>3000</v>
      </c>
      <c r="G78" s="41" t="s">
        <v>91</v>
      </c>
      <c r="H78" s="133">
        <v>2</v>
      </c>
      <c r="I78" s="34">
        <f t="shared" si="15"/>
        <v>6000</v>
      </c>
      <c r="J78" s="141"/>
      <c r="K78" s="47">
        <f t="shared" si="16"/>
        <v>6000</v>
      </c>
      <c r="L78" s="34">
        <f t="shared" si="13"/>
        <v>0</v>
      </c>
      <c r="M78" s="143">
        <f t="shared" si="14"/>
        <v>0</v>
      </c>
      <c r="N78" s="97"/>
    </row>
    <row r="79" spans="1:14" ht="27.75" customHeight="1" x14ac:dyDescent="0.3">
      <c r="A79" s="228"/>
      <c r="B79" s="41" t="s">
        <v>90</v>
      </c>
      <c r="C79" s="41" t="s">
        <v>66</v>
      </c>
      <c r="D79" s="41" t="s">
        <v>75</v>
      </c>
      <c r="E79" s="136"/>
      <c r="F79" s="136">
        <v>3000</v>
      </c>
      <c r="G79" s="41" t="s">
        <v>92</v>
      </c>
      <c r="H79" s="133">
        <v>12</v>
      </c>
      <c r="I79" s="34">
        <f t="shared" si="15"/>
        <v>36000</v>
      </c>
      <c r="J79" s="141"/>
      <c r="K79" s="47">
        <f t="shared" si="16"/>
        <v>36000</v>
      </c>
      <c r="L79" s="34">
        <f t="shared" si="13"/>
        <v>0</v>
      </c>
      <c r="M79" s="143">
        <f t="shared" si="14"/>
        <v>0</v>
      </c>
      <c r="N79" s="97"/>
    </row>
    <row r="80" spans="1:14" ht="47.25" customHeight="1" x14ac:dyDescent="0.3">
      <c r="A80" s="228"/>
      <c r="B80" s="41" t="s">
        <v>90</v>
      </c>
      <c r="C80" s="41" t="s">
        <v>66</v>
      </c>
      <c r="D80" s="41" t="s">
        <v>75</v>
      </c>
      <c r="E80" s="136"/>
      <c r="F80" s="136">
        <v>1500</v>
      </c>
      <c r="G80" s="41" t="s">
        <v>93</v>
      </c>
      <c r="H80" s="133">
        <v>12</v>
      </c>
      <c r="I80" s="34">
        <f t="shared" si="15"/>
        <v>18000</v>
      </c>
      <c r="J80" s="141"/>
      <c r="K80" s="47">
        <f t="shared" si="16"/>
        <v>18000</v>
      </c>
      <c r="L80" s="34">
        <f t="shared" si="13"/>
        <v>0</v>
      </c>
      <c r="M80" s="143">
        <f t="shared" si="14"/>
        <v>0</v>
      </c>
      <c r="N80" s="97"/>
    </row>
    <row r="81" spans="1:15" ht="21" customHeight="1" x14ac:dyDescent="0.3">
      <c r="A81" s="228"/>
      <c r="B81" s="156" t="s">
        <v>87</v>
      </c>
      <c r="C81" s="156" t="s">
        <v>66</v>
      </c>
      <c r="D81" s="156" t="s">
        <v>75</v>
      </c>
      <c r="E81" s="155"/>
      <c r="F81" s="155">
        <f>1880+28000</f>
        <v>29880</v>
      </c>
      <c r="G81" s="156" t="s">
        <v>94</v>
      </c>
      <c r="H81" s="149">
        <v>1</v>
      </c>
      <c r="I81" s="130">
        <f t="shared" si="15"/>
        <v>29880</v>
      </c>
      <c r="J81" s="150"/>
      <c r="K81" s="131">
        <f t="shared" si="16"/>
        <v>29880</v>
      </c>
      <c r="L81" s="130">
        <f t="shared" si="13"/>
        <v>28000</v>
      </c>
      <c r="M81" s="152">
        <f t="shared" si="14"/>
        <v>0.15555555555555556</v>
      </c>
      <c r="N81" s="168" t="s">
        <v>108</v>
      </c>
    </row>
    <row r="82" spans="1:15" ht="27.75" customHeight="1" x14ac:dyDescent="0.3">
      <c r="A82" s="228"/>
      <c r="B82" s="41" t="s">
        <v>87</v>
      </c>
      <c r="C82" s="41" t="s">
        <v>66</v>
      </c>
      <c r="D82" s="41" t="s">
        <v>67</v>
      </c>
      <c r="E82" s="136"/>
      <c r="F82" s="136">
        <v>4010</v>
      </c>
      <c r="G82" s="41" t="s">
        <v>95</v>
      </c>
      <c r="H82" s="133">
        <v>12</v>
      </c>
      <c r="I82" s="34">
        <f t="shared" si="15"/>
        <v>48120</v>
      </c>
      <c r="J82" s="141"/>
      <c r="K82" s="47">
        <f t="shared" si="16"/>
        <v>48120</v>
      </c>
      <c r="L82" s="34">
        <f t="shared" si="13"/>
        <v>0</v>
      </c>
      <c r="M82" s="143">
        <f t="shared" si="14"/>
        <v>0</v>
      </c>
      <c r="N82" s="97"/>
      <c r="O82" s="157"/>
    </row>
    <row r="83" spans="1:15" ht="27.75" customHeight="1" x14ac:dyDescent="0.3">
      <c r="A83" s="249" t="s">
        <v>17</v>
      </c>
      <c r="B83" s="250"/>
      <c r="C83" s="250"/>
      <c r="D83" s="250"/>
      <c r="E83" s="250"/>
      <c r="F83" s="250"/>
      <c r="G83" s="250"/>
      <c r="H83" s="250"/>
      <c r="I83" s="250"/>
      <c r="J83" s="36">
        <f>SUMIF(C76:C82,"=COSTO DI GESTIONE",J76:J82)</f>
        <v>0</v>
      </c>
      <c r="K83" s="36">
        <f>SUMIF(D76:D82,"=COSTO DI GESTIONE",K76:K82)</f>
        <v>90120</v>
      </c>
      <c r="L83" s="58">
        <f t="shared" si="13"/>
        <v>-29880</v>
      </c>
      <c r="M83" s="154">
        <f t="shared" si="14"/>
        <v>-0.16600000000000001</v>
      </c>
      <c r="N83" s="172"/>
    </row>
    <row r="84" spans="1:15" ht="27.75" customHeight="1" x14ac:dyDescent="0.3">
      <c r="A84" s="249" t="s">
        <v>19</v>
      </c>
      <c r="B84" s="250"/>
      <c r="C84" s="250"/>
      <c r="D84" s="250"/>
      <c r="E84" s="250"/>
      <c r="F84" s="250"/>
      <c r="G84" s="250"/>
      <c r="H84" s="250"/>
      <c r="I84" s="250"/>
      <c r="J84" s="36">
        <f>SUMIF(C77:C82,"=COSTO DI INVESTIMENTO",J77:J82)</f>
        <v>0</v>
      </c>
      <c r="K84" s="36">
        <f>SUMIF(D76:D82,"=COSTO DI investimento",K76:K83)</f>
        <v>89880</v>
      </c>
      <c r="L84" s="58">
        <f t="shared" si="13"/>
        <v>29880</v>
      </c>
      <c r="M84" s="154">
        <f t="shared" si="14"/>
        <v>0.16600000000000001</v>
      </c>
      <c r="N84" s="122"/>
    </row>
    <row r="85" spans="1:15" ht="27.75" customHeight="1" thickBot="1" x14ac:dyDescent="0.35">
      <c r="A85" s="251" t="s">
        <v>24</v>
      </c>
      <c r="B85" s="252"/>
      <c r="C85" s="252"/>
      <c r="D85" s="252"/>
      <c r="E85" s="252"/>
      <c r="F85" s="252"/>
      <c r="G85" s="252"/>
      <c r="H85" s="252"/>
      <c r="I85" s="42">
        <f>I83+I84</f>
        <v>0</v>
      </c>
      <c r="J85" s="42">
        <f>J83+J84</f>
        <v>0</v>
      </c>
      <c r="K85" s="42">
        <f>K84+K83</f>
        <v>180000</v>
      </c>
      <c r="L85" s="42">
        <f t="shared" ref="L85" si="17">L84+L83</f>
        <v>0</v>
      </c>
      <c r="M85" s="42"/>
      <c r="N85" s="124"/>
    </row>
    <row r="86" spans="1:15" ht="27.75" customHeight="1" thickBot="1" x14ac:dyDescent="0.35">
      <c r="A86" s="253" t="s">
        <v>25</v>
      </c>
      <c r="B86" s="254"/>
      <c r="C86" s="254"/>
      <c r="D86" s="254"/>
      <c r="E86" s="254"/>
      <c r="F86" s="254"/>
      <c r="G86" s="254"/>
      <c r="H86" s="254"/>
      <c r="I86" s="254"/>
      <c r="J86" s="254"/>
      <c r="K86" s="56">
        <f>K85+K74+K63</f>
        <v>715000</v>
      </c>
      <c r="L86" s="56">
        <f>L85+L74+L63</f>
        <v>0</v>
      </c>
      <c r="M86" s="214"/>
      <c r="N86" s="213"/>
    </row>
    <row r="87" spans="1:15" ht="27.75" customHeight="1" thickBot="1" x14ac:dyDescent="0.35">
      <c r="A87" s="66"/>
      <c r="B87" s="66"/>
      <c r="C87" s="66"/>
      <c r="D87" s="66"/>
      <c r="E87" s="66"/>
      <c r="F87" s="66"/>
      <c r="G87" s="66"/>
      <c r="H87" s="66"/>
      <c r="I87" s="66"/>
      <c r="J87" s="159"/>
      <c r="K87" s="159"/>
      <c r="L87" s="159"/>
      <c r="M87" s="66"/>
      <c r="N87" s="158"/>
    </row>
    <row r="88" spans="1:15" ht="39" customHeight="1" thickBot="1" x14ac:dyDescent="0.35">
      <c r="A88" s="240" t="s">
        <v>33</v>
      </c>
      <c r="B88" s="241"/>
      <c r="C88" s="241"/>
      <c r="D88" s="241"/>
      <c r="E88" s="242"/>
      <c r="J88" s="159"/>
      <c r="K88" s="159"/>
      <c r="L88" s="159"/>
      <c r="M88" s="159"/>
      <c r="N88" s="159"/>
    </row>
    <row r="89" spans="1:15" s="160" customFormat="1" ht="15" thickBot="1" x14ac:dyDescent="0.35">
      <c r="A89" s="187" t="s">
        <v>34</v>
      </c>
      <c r="B89" s="188" t="s">
        <v>35</v>
      </c>
      <c r="C89" s="188" t="s">
        <v>36</v>
      </c>
      <c r="D89" s="189" t="s">
        <v>37</v>
      </c>
      <c r="E89" s="190" t="s">
        <v>38</v>
      </c>
      <c r="M89" s="159"/>
      <c r="N89" s="159"/>
    </row>
    <row r="90" spans="1:15" ht="28.8" x14ac:dyDescent="0.3">
      <c r="A90" s="184" t="s">
        <v>39</v>
      </c>
      <c r="B90" s="185">
        <f>J23</f>
        <v>115000</v>
      </c>
      <c r="C90" s="185">
        <f>K63</f>
        <v>98525</v>
      </c>
      <c r="D90" s="186">
        <f>C90-B90</f>
        <v>-16475</v>
      </c>
      <c r="E90" s="193">
        <f>D90/B90</f>
        <v>-0.14326086956521739</v>
      </c>
      <c r="J90" s="159"/>
      <c r="K90" s="159"/>
      <c r="L90" s="159"/>
      <c r="M90" s="159"/>
      <c r="N90" s="159"/>
    </row>
    <row r="91" spans="1:15" ht="43.2" x14ac:dyDescent="0.3">
      <c r="A91" s="70" t="s">
        <v>40</v>
      </c>
      <c r="B91" s="34">
        <f>J32</f>
        <v>420000</v>
      </c>
      <c r="C91" s="34">
        <f>K74</f>
        <v>436475</v>
      </c>
      <c r="D91" s="182">
        <f>C91-B91</f>
        <v>16475</v>
      </c>
      <c r="E91" s="194">
        <f>D91/B91</f>
        <v>3.9226190476190477E-2</v>
      </c>
      <c r="J91" s="159"/>
      <c r="K91" s="159"/>
      <c r="L91" s="159"/>
      <c r="M91" s="159"/>
      <c r="N91" s="159"/>
    </row>
    <row r="92" spans="1:15" ht="43.8" thickBot="1" x14ac:dyDescent="0.35">
      <c r="A92" s="79" t="s">
        <v>41</v>
      </c>
      <c r="B92" s="80">
        <f>J43</f>
        <v>180000</v>
      </c>
      <c r="C92" s="80">
        <f>K85</f>
        <v>180000</v>
      </c>
      <c r="D92" s="191">
        <f>C92-B92</f>
        <v>0</v>
      </c>
      <c r="E92" s="195">
        <f>D92/B92</f>
        <v>0</v>
      </c>
      <c r="J92" s="159"/>
      <c r="K92" s="159"/>
      <c r="L92" s="159"/>
      <c r="M92" s="159"/>
      <c r="N92" s="159"/>
    </row>
    <row r="93" spans="1:15" ht="27.75" customHeight="1" thickBot="1" x14ac:dyDescent="0.35">
      <c r="A93" s="83" t="s">
        <v>25</v>
      </c>
      <c r="B93" s="77">
        <f>SUM(B90:B92)</f>
        <v>715000</v>
      </c>
      <c r="C93" s="77">
        <f>SUM(C90:C92)</f>
        <v>715000</v>
      </c>
      <c r="D93" s="183">
        <f>SUM(D90:D92)</f>
        <v>0</v>
      </c>
      <c r="E93" s="192"/>
      <c r="J93" s="159"/>
      <c r="K93" s="159"/>
      <c r="L93" s="159"/>
      <c r="M93" s="159"/>
      <c r="N93" s="159"/>
    </row>
    <row r="94" spans="1:15" ht="27.6" customHeight="1" thickBot="1" x14ac:dyDescent="0.35">
      <c r="A94" s="64"/>
      <c r="B94" s="139"/>
      <c r="C94" s="139"/>
      <c r="D94" s="139"/>
      <c r="E94" s="159"/>
      <c r="J94" s="159"/>
      <c r="K94" s="159"/>
      <c r="L94" s="159"/>
      <c r="M94" s="159"/>
      <c r="N94" s="159"/>
    </row>
    <row r="95" spans="1:15" ht="27.75" customHeight="1" thickBot="1" x14ac:dyDescent="0.35">
      <c r="A95" s="243" t="s">
        <v>42</v>
      </c>
      <c r="B95" s="244"/>
      <c r="C95" s="244"/>
      <c r="D95" s="197">
        <f>B90*E95</f>
        <v>17250</v>
      </c>
      <c r="E95" s="196">
        <v>0.15</v>
      </c>
      <c r="J95" s="159"/>
      <c r="K95" s="159"/>
      <c r="L95" s="159"/>
      <c r="M95" s="159"/>
      <c r="N95" s="159"/>
    </row>
    <row r="96" spans="1:15" ht="32.1" customHeight="1" thickBot="1" x14ac:dyDescent="0.35">
      <c r="A96" s="243" t="s">
        <v>43</v>
      </c>
      <c r="B96" s="244"/>
      <c r="C96" s="248"/>
      <c r="D96" s="197">
        <f>D95+D97</f>
        <v>44250</v>
      </c>
      <c r="E96" s="215"/>
      <c r="J96" s="159"/>
      <c r="K96" s="159"/>
      <c r="L96" s="159"/>
      <c r="M96" s="159"/>
      <c r="N96" s="159"/>
    </row>
    <row r="97" spans="1:14" ht="31.5" customHeight="1" thickBot="1" x14ac:dyDescent="0.35">
      <c r="A97" s="243" t="s">
        <v>44</v>
      </c>
      <c r="B97" s="244"/>
      <c r="C97" s="244"/>
      <c r="D97" s="197">
        <f>B92*E97</f>
        <v>27000</v>
      </c>
      <c r="E97" s="196">
        <v>0.15</v>
      </c>
      <c r="J97" s="159"/>
      <c r="K97" s="159"/>
      <c r="L97" s="159"/>
      <c r="M97" s="159"/>
      <c r="N97" s="159"/>
    </row>
    <row r="98" spans="1:14" ht="27.75" customHeight="1" thickBot="1" x14ac:dyDescent="0.35">
      <c r="J98" s="159"/>
      <c r="K98" s="159"/>
      <c r="L98" s="159"/>
      <c r="M98" s="159"/>
      <c r="N98" s="159"/>
    </row>
    <row r="99" spans="1:14" ht="15" thickBot="1" x14ac:dyDescent="0.35">
      <c r="A99" s="245" t="s">
        <v>45</v>
      </c>
      <c r="B99" s="246"/>
      <c r="C99" s="246"/>
      <c r="D99" s="246"/>
      <c r="E99" s="247"/>
      <c r="J99" s="159"/>
      <c r="K99" s="159"/>
      <c r="L99" s="159"/>
      <c r="M99" s="159"/>
      <c r="N99" s="159"/>
    </row>
    <row r="100" spans="1:14" ht="37.5" customHeight="1" x14ac:dyDescent="0.3">
      <c r="A100" s="161" t="s">
        <v>46</v>
      </c>
      <c r="B100" s="73" t="s">
        <v>35</v>
      </c>
      <c r="C100" s="73" t="s">
        <v>36</v>
      </c>
      <c r="D100" s="73" t="s">
        <v>37</v>
      </c>
      <c r="E100" s="107" t="s">
        <v>47</v>
      </c>
      <c r="J100" s="159"/>
      <c r="K100" s="159"/>
      <c r="L100" s="159"/>
      <c r="M100" s="159"/>
      <c r="N100" s="159"/>
    </row>
    <row r="101" spans="1:14" ht="14.4" x14ac:dyDescent="0.3">
      <c r="A101" s="75" t="s">
        <v>48</v>
      </c>
      <c r="B101" s="34">
        <f>J21</f>
        <v>75000</v>
      </c>
      <c r="C101" s="34">
        <f>K61</f>
        <v>64925</v>
      </c>
      <c r="D101" s="34">
        <f>C101-B101</f>
        <v>-10075</v>
      </c>
      <c r="E101" s="162">
        <f>D101/$J$23</f>
        <v>-8.7608695652173912E-2</v>
      </c>
      <c r="G101" s="159"/>
      <c r="H101" s="159"/>
      <c r="I101" s="159"/>
      <c r="J101" s="159"/>
      <c r="K101" s="159"/>
      <c r="L101" s="159"/>
      <c r="M101" s="159"/>
      <c r="N101" s="159"/>
    </row>
    <row r="102" spans="1:14" ht="14.4" x14ac:dyDescent="0.3">
      <c r="A102" s="75" t="s">
        <v>49</v>
      </c>
      <c r="B102" s="34">
        <f>J22</f>
        <v>40000</v>
      </c>
      <c r="C102" s="34">
        <f>K62</f>
        <v>33600</v>
      </c>
      <c r="D102" s="34">
        <f>C102-B102</f>
        <v>-6400</v>
      </c>
      <c r="E102" s="162">
        <f>D102/$J$23</f>
        <v>-5.565217391304348E-2</v>
      </c>
      <c r="G102" s="159"/>
      <c r="H102" s="159"/>
      <c r="I102" s="159"/>
      <c r="J102" s="159"/>
      <c r="K102" s="159"/>
      <c r="L102" s="159"/>
      <c r="M102" s="159"/>
      <c r="N102" s="159"/>
    </row>
    <row r="103" spans="1:14" ht="44.25" customHeight="1" x14ac:dyDescent="0.3">
      <c r="A103" s="86" t="s">
        <v>50</v>
      </c>
      <c r="B103" s="87">
        <f>B101+B102</f>
        <v>115000</v>
      </c>
      <c r="C103" s="87">
        <f>C101+C102</f>
        <v>98525</v>
      </c>
      <c r="D103" s="87">
        <f>D101+D102</f>
        <v>-16475</v>
      </c>
      <c r="E103" s="163">
        <f>D103/$J$23</f>
        <v>-0.14326086956521739</v>
      </c>
      <c r="G103" s="159"/>
      <c r="H103" s="159"/>
      <c r="I103" s="159"/>
      <c r="J103" s="159"/>
      <c r="K103" s="159"/>
      <c r="L103" s="159"/>
      <c r="M103" s="159"/>
      <c r="N103" s="159"/>
    </row>
    <row r="104" spans="1:14" ht="14.4" x14ac:dyDescent="0.3">
      <c r="A104" s="75" t="s">
        <v>48</v>
      </c>
      <c r="B104" s="34">
        <f>J30</f>
        <v>120000</v>
      </c>
      <c r="C104" s="34">
        <f>K72</f>
        <v>120475</v>
      </c>
      <c r="D104" s="34">
        <f>C104-B104</f>
        <v>475</v>
      </c>
      <c r="E104" s="97">
        <f>D104/$J$32</f>
        <v>1.1309523809523809E-3</v>
      </c>
      <c r="G104" s="159"/>
      <c r="H104" s="159"/>
      <c r="I104" s="159"/>
      <c r="J104" s="159"/>
      <c r="K104" s="159"/>
      <c r="L104" s="159"/>
      <c r="M104" s="159"/>
      <c r="N104" s="159"/>
    </row>
    <row r="105" spans="1:14" ht="14.4" x14ac:dyDescent="0.3">
      <c r="A105" s="75" t="s">
        <v>49</v>
      </c>
      <c r="B105" s="34">
        <f>J31</f>
        <v>300000</v>
      </c>
      <c r="C105" s="34">
        <f>K73</f>
        <v>316000</v>
      </c>
      <c r="D105" s="34">
        <f>C105-B105</f>
        <v>16000</v>
      </c>
      <c r="E105" s="162">
        <f>D105/$J$32</f>
        <v>3.8095238095238099E-2</v>
      </c>
      <c r="G105" s="159"/>
      <c r="H105" s="159"/>
      <c r="I105" s="159"/>
      <c r="J105" s="159"/>
      <c r="K105" s="159"/>
      <c r="L105" s="159"/>
      <c r="M105" s="159"/>
      <c r="N105" s="159"/>
    </row>
    <row r="106" spans="1:14" ht="45.75" customHeight="1" x14ac:dyDescent="0.3">
      <c r="A106" s="86" t="s">
        <v>51</v>
      </c>
      <c r="B106" s="87">
        <f>B105+B104</f>
        <v>420000</v>
      </c>
      <c r="C106" s="87">
        <f t="shared" ref="C106:D106" si="18">C105+C104</f>
        <v>436475</v>
      </c>
      <c r="D106" s="87">
        <f t="shared" si="18"/>
        <v>16475</v>
      </c>
      <c r="E106" s="163">
        <f>D106/$J$32</f>
        <v>3.9226190476190477E-2</v>
      </c>
      <c r="G106" s="159"/>
      <c r="H106" s="159"/>
      <c r="I106" s="159"/>
      <c r="J106" s="159"/>
      <c r="K106" s="159"/>
      <c r="L106" s="159"/>
      <c r="M106" s="159"/>
      <c r="N106" s="159"/>
    </row>
    <row r="107" spans="1:14" ht="27.75" customHeight="1" x14ac:dyDescent="0.3">
      <c r="A107" s="75" t="s">
        <v>48</v>
      </c>
      <c r="B107" s="34">
        <f>J41</f>
        <v>120000</v>
      </c>
      <c r="C107" s="34">
        <f>K83</f>
        <v>90120</v>
      </c>
      <c r="D107" s="34">
        <f>C107-B107</f>
        <v>-29880</v>
      </c>
      <c r="E107" s="162">
        <f>D107/$J$43</f>
        <v>-0.16600000000000001</v>
      </c>
      <c r="G107" s="159"/>
      <c r="H107" s="159"/>
      <c r="I107" s="159"/>
      <c r="J107" s="159"/>
      <c r="K107" s="159"/>
      <c r="L107" s="159"/>
      <c r="M107" s="159"/>
      <c r="N107" s="159"/>
    </row>
    <row r="108" spans="1:14" ht="27.75" customHeight="1" x14ac:dyDescent="0.3">
      <c r="A108" s="75" t="s">
        <v>49</v>
      </c>
      <c r="B108" s="34">
        <f>J42</f>
        <v>60000</v>
      </c>
      <c r="C108" s="34">
        <f>K84</f>
        <v>89880</v>
      </c>
      <c r="D108" s="34">
        <f>C108-B108</f>
        <v>29880</v>
      </c>
      <c r="E108" s="162">
        <f>D108/$J$43</f>
        <v>0.16600000000000001</v>
      </c>
      <c r="F108" s="66"/>
      <c r="G108" s="66"/>
      <c r="H108" s="66"/>
      <c r="I108" s="66"/>
      <c r="J108" s="66"/>
      <c r="K108" s="66"/>
      <c r="L108" s="66"/>
      <c r="M108" s="66"/>
      <c r="N108" s="159"/>
    </row>
    <row r="109" spans="1:14" ht="27.75" customHeight="1" thickBot="1" x14ac:dyDescent="0.35">
      <c r="A109" s="90" t="s">
        <v>52</v>
      </c>
      <c r="B109" s="91">
        <f>B108+B107</f>
        <v>180000</v>
      </c>
      <c r="C109" s="91">
        <f t="shared" ref="C109:D109" si="19">C108+C107</f>
        <v>180000</v>
      </c>
      <c r="D109" s="91">
        <f t="shared" si="19"/>
        <v>0</v>
      </c>
      <c r="E109" s="164">
        <f>D109/$J$43</f>
        <v>0</v>
      </c>
      <c r="J109" s="159"/>
      <c r="K109" s="159"/>
      <c r="L109" s="159"/>
      <c r="M109" s="159"/>
      <c r="N109" s="159"/>
    </row>
    <row r="110" spans="1:14" ht="27.75" customHeight="1" thickBot="1" x14ac:dyDescent="0.35">
      <c r="A110" s="165" t="s">
        <v>25</v>
      </c>
      <c r="B110" s="77">
        <f>B103+B106+B109</f>
        <v>715000</v>
      </c>
      <c r="C110" s="77">
        <f>C103+C106+C109</f>
        <v>715000</v>
      </c>
      <c r="D110" s="77">
        <f>D103+D106+D109</f>
        <v>0</v>
      </c>
      <c r="E110" s="166">
        <f>D110/$J$44</f>
        <v>0</v>
      </c>
    </row>
    <row r="111" spans="1:14" ht="27.75" customHeight="1" x14ac:dyDescent="0.3">
      <c r="A111" s="66"/>
      <c r="B111" s="66"/>
      <c r="C111" s="66"/>
      <c r="D111" s="66"/>
      <c r="E111" s="66"/>
    </row>
    <row r="112" spans="1:14" ht="27.75" customHeight="1" x14ac:dyDescent="0.3">
      <c r="A112" s="167"/>
      <c r="D112" s="159"/>
      <c r="E112" s="159"/>
    </row>
    <row r="114" spans="1:10" ht="27.75" customHeight="1" x14ac:dyDescent="0.3">
      <c r="A114" s="199" t="s">
        <v>53</v>
      </c>
    </row>
    <row r="115" spans="1:10" ht="27.75" customHeight="1" x14ac:dyDescent="0.3">
      <c r="A115" s="200" t="s">
        <v>54</v>
      </c>
    </row>
    <row r="116" spans="1:10" ht="27.75" customHeight="1" x14ac:dyDescent="0.3">
      <c r="A116" s="201" t="s">
        <v>55</v>
      </c>
    </row>
    <row r="117" spans="1:10" ht="27.75" customHeight="1" x14ac:dyDescent="0.3">
      <c r="A117" s="202" t="s">
        <v>56</v>
      </c>
    </row>
    <row r="118" spans="1:10" ht="27.75" customHeight="1" x14ac:dyDescent="0.3">
      <c r="A118" s="202" t="s">
        <v>57</v>
      </c>
    </row>
    <row r="119" spans="1:10" ht="27.75" customHeight="1" x14ac:dyDescent="0.3">
      <c r="A119" s="202" t="s">
        <v>58</v>
      </c>
    </row>
    <row r="120" spans="1:10" ht="27.75" customHeight="1" x14ac:dyDescent="0.3">
      <c r="A120" s="202" t="s">
        <v>59</v>
      </c>
    </row>
    <row r="121" spans="1:10" ht="54.75" customHeight="1" x14ac:dyDescent="0.3">
      <c r="A121" s="202" t="s">
        <v>60</v>
      </c>
    </row>
    <row r="122" spans="1:10" ht="72.75" customHeight="1" x14ac:dyDescent="0.3">
      <c r="A122" s="202" t="s">
        <v>61</v>
      </c>
    </row>
    <row r="123" spans="1:10" ht="14.4" x14ac:dyDescent="0.3">
      <c r="A123" s="202" t="s">
        <v>62</v>
      </c>
    </row>
    <row r="124" spans="1:10" ht="27.75" customHeight="1" x14ac:dyDescent="0.3">
      <c r="A124" s="203" t="s">
        <v>63</v>
      </c>
      <c r="J124" s="171"/>
    </row>
    <row r="125" spans="1:10" ht="58.95" customHeight="1" x14ac:dyDescent="0.3">
      <c r="A125" s="135" t="s">
        <v>64</v>
      </c>
      <c r="J125" s="171"/>
    </row>
    <row r="126" spans="1:10" ht="27.75" customHeight="1" x14ac:dyDescent="0.3">
      <c r="A126" s="198"/>
      <c r="J126" s="171"/>
    </row>
  </sheetData>
  <dataConsolidate/>
  <mergeCells count="37">
    <mergeCell ref="A1:K1"/>
    <mergeCell ref="L1:N45"/>
    <mergeCell ref="A6:K6"/>
    <mergeCell ref="A8:A20"/>
    <mergeCell ref="K8:K22"/>
    <mergeCell ref="A21:H21"/>
    <mergeCell ref="A22:H22"/>
    <mergeCell ref="A23:G23"/>
    <mergeCell ref="A25:A29"/>
    <mergeCell ref="A30:H30"/>
    <mergeCell ref="A31:H31"/>
    <mergeCell ref="A32:G32"/>
    <mergeCell ref="K33:K42"/>
    <mergeCell ref="A34:A40"/>
    <mergeCell ref="A41:G41"/>
    <mergeCell ref="A42:G42"/>
    <mergeCell ref="A99:E99"/>
    <mergeCell ref="A75:A82"/>
    <mergeCell ref="A43:G43"/>
    <mergeCell ref="A44:I44"/>
    <mergeCell ref="A46:N46"/>
    <mergeCell ref="A48:A60"/>
    <mergeCell ref="A61:I61"/>
    <mergeCell ref="A62:I62"/>
    <mergeCell ref="A63:H63"/>
    <mergeCell ref="A64:A71"/>
    <mergeCell ref="A72:I72"/>
    <mergeCell ref="A73:I73"/>
    <mergeCell ref="A74:H74"/>
    <mergeCell ref="A88:E88"/>
    <mergeCell ref="A95:C95"/>
    <mergeCell ref="A97:C97"/>
    <mergeCell ref="A83:I83"/>
    <mergeCell ref="A84:I84"/>
    <mergeCell ref="A85:H85"/>
    <mergeCell ref="A86:J86"/>
    <mergeCell ref="A96:C96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headerFooter>
    <oddHeader>&amp;L
&amp;G&amp;C&amp;G&amp;R&amp;G</oddHeader>
    <oddFooter>Pagina &amp;P</oddFooter>
  </headerFooter>
  <ignoredErrors>
    <ignoredError sqref="D96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xr:uid="{36AB7EC5-4B5A-4F6D-91B0-6D26FFC53A2F}">
          <x14:formula1>
            <xm:f>Lista!$C$2:$C$16</xm:f>
          </x14:formula1>
          <xm:sqref>B25:B29 B34:B40 B76:B78 B80:B82 B67:B71</xm:sqref>
        </x14:dataValidation>
        <x14:dataValidation type="list" allowBlank="1" showInputMessage="1" showErrorMessage="1" xr:uid="{4EB3522C-C9D8-4948-BC56-8D41BAE3BC04}">
          <x14:formula1>
            <xm:f>Lista!$C$2:$C$12</xm:f>
          </x14:formula1>
          <xm:sqref>B52:B56 B14:B16 B20 B60</xm:sqref>
        </x14:dataValidation>
        <x14:dataValidation type="list" allowBlank="1" showInputMessage="1" showErrorMessage="1" xr:uid="{08DB8F84-792D-45D1-B08D-3B3B6878409D}">
          <x14:formula1>
            <xm:f>Lista!$C$2:$C$18</xm:f>
          </x14:formula1>
          <xm:sqref>B50:B51 B10:B13</xm:sqref>
        </x14:dataValidation>
        <x14:dataValidation type="list" allowBlank="1" showInputMessage="1" showErrorMessage="1" xr:uid="{828E2BD2-2803-4F07-AE3B-7FEC3B276CBD}">
          <x14:formula1>
            <xm:f>Lista!$C$2:$C$20</xm:f>
          </x14:formula1>
          <xm:sqref>B8:B9 B17:B19 B48:B49 B57:B59 B65:B66</xm:sqref>
        </x14:dataValidation>
        <x14:dataValidation type="list" allowBlank="1" showInputMessage="1" showErrorMessage="1" xr:uid="{2150013B-DD5E-4AD7-A53E-6EA50D42D985}">
          <x14:formula1>
            <xm:f>Lista!#REF!</xm:f>
          </x14:formula1>
          <xm:sqref>B79</xm:sqref>
        </x14:dataValidation>
        <x14:dataValidation type="list" allowBlank="1" showInputMessage="1" showErrorMessage="1" xr:uid="{2ECF0C49-28E0-43F6-BB81-5CC2034C5686}">
          <x14:formula1>
            <xm:f>Lista!$F$2:$F$8</xm:f>
          </x14:formula1>
          <xm:sqref>E48:E60 E76:E82 E65:E71</xm:sqref>
        </x14:dataValidation>
        <x14:dataValidation type="list" allowBlank="1" showInputMessage="1" showErrorMessage="1" xr:uid="{324B8860-15E3-4667-8FB7-AC4967C31C4B}">
          <x14:formula1>
            <xm:f>Lista!$E$2:$E$3</xm:f>
          </x14:formula1>
          <xm:sqref>D8:D20 D25:D29 D34:D40 D48:D60 D76:D82 D65:D71</xm:sqref>
        </x14:dataValidation>
        <x14:dataValidation type="list" allowBlank="1" showInputMessage="1" showErrorMessage="1" xr:uid="{E4F7C251-9EB8-4599-95C4-0580E77DD344}">
          <x14:formula1>
            <xm:f>Lista!$B$2:$B$4</xm:f>
          </x14:formula1>
          <xm:sqref>A8 A48</xm:sqref>
        </x14:dataValidation>
        <x14:dataValidation type="list" allowBlank="1" showInputMessage="1" showErrorMessage="1" xr:uid="{077DA62F-B6B9-41CE-8228-3CF29F5565DA}">
          <x14:formula1>
            <xm:f>Lista!$D$1:$D$10</xm:f>
          </x14:formula1>
          <xm:sqref>C8:C20 C25:C29 C34:C40 C48:C60 C76:C82 C65:C71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2D04-4510-4E10-A9C4-2BF89E88D53B}">
  <sheetPr>
    <pageSetUpPr fitToPage="1"/>
  </sheetPr>
  <dimension ref="A1:P124"/>
  <sheetViews>
    <sheetView view="pageBreakPreview" topLeftCell="A47" zoomScaleNormal="55" zoomScaleSheetLayoutView="100" workbookViewId="0">
      <selection activeCell="E47" sqref="E47"/>
    </sheetView>
  </sheetViews>
  <sheetFormatPr defaultColWidth="9.21875" defaultRowHeight="27.75" customHeight="1" x14ac:dyDescent="0.3"/>
  <cols>
    <col min="1" max="1" width="62.21875" style="25" customWidth="1"/>
    <col min="2" max="2" width="36.44140625" style="15" customWidth="1"/>
    <col min="3" max="3" width="34.77734375" style="25" bestFit="1" customWidth="1"/>
    <col min="4" max="4" width="25.21875" style="25" customWidth="1"/>
    <col min="5" max="5" width="33.44140625" style="25" customWidth="1"/>
    <col min="6" max="6" width="35.44140625" style="25" customWidth="1"/>
    <col min="7" max="7" width="19.21875" style="25" customWidth="1"/>
    <col min="8" max="9" width="22.44140625" style="25" customWidth="1"/>
    <col min="10" max="10" width="32.5546875" style="25" customWidth="1"/>
    <col min="11" max="11" width="26.5546875" style="25" customWidth="1"/>
    <col min="12" max="12" width="20.5546875" style="25" customWidth="1"/>
    <col min="13" max="13" width="21" style="25" customWidth="1"/>
    <col min="14" max="14" width="32.5546875" style="25" customWidth="1"/>
    <col min="15" max="16384" width="9.21875" style="25"/>
  </cols>
  <sheetData>
    <row r="1" spans="1:16" s="5" customFormat="1" ht="27.75" customHeight="1" x14ac:dyDescent="0.3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4"/>
      <c r="M1" s="274"/>
      <c r="N1" s="274"/>
    </row>
    <row r="2" spans="1:16" s="5" customFormat="1" ht="14.4" x14ac:dyDescent="0.3">
      <c r="A2" s="6" t="s">
        <v>1</v>
      </c>
      <c r="B2" s="63"/>
      <c r="C2" s="7"/>
      <c r="D2" s="4"/>
      <c r="E2" s="4"/>
      <c r="F2" s="4"/>
      <c r="G2" s="4"/>
      <c r="H2" s="4"/>
      <c r="I2" s="4"/>
      <c r="J2" s="4"/>
      <c r="K2" s="4"/>
      <c r="L2" s="274"/>
      <c r="M2" s="274"/>
      <c r="N2" s="274"/>
    </row>
    <row r="3" spans="1:16" s="5" customFormat="1" ht="14.4" x14ac:dyDescent="0.3">
      <c r="A3" s="8" t="s">
        <v>2</v>
      </c>
      <c r="B3" s="63"/>
      <c r="C3" s="7"/>
      <c r="D3" s="4"/>
      <c r="E3" s="4"/>
      <c r="F3" s="4"/>
      <c r="G3" s="4"/>
      <c r="H3" s="4"/>
      <c r="I3" s="4"/>
      <c r="J3" s="4"/>
      <c r="K3" s="4"/>
      <c r="L3" s="274"/>
      <c r="M3" s="274"/>
      <c r="N3" s="274"/>
    </row>
    <row r="4" spans="1:16" s="5" customFormat="1" ht="14.4" x14ac:dyDescent="0.3">
      <c r="A4" s="6" t="s">
        <v>3</v>
      </c>
      <c r="B4" s="63"/>
      <c r="C4" s="7"/>
      <c r="D4" s="4"/>
      <c r="E4" s="4"/>
      <c r="F4" s="4"/>
      <c r="G4" s="4"/>
      <c r="H4" s="4"/>
      <c r="I4" s="4"/>
      <c r="J4" s="4"/>
      <c r="K4" s="4"/>
      <c r="L4" s="274"/>
      <c r="M4" s="274"/>
      <c r="N4" s="274"/>
    </row>
    <row r="5" spans="1:16" s="5" customFormat="1" ht="14.4" x14ac:dyDescent="0.3">
      <c r="A5" s="6" t="s">
        <v>4</v>
      </c>
      <c r="B5" s="63"/>
      <c r="C5" s="7"/>
      <c r="D5" s="4"/>
      <c r="E5" s="4"/>
      <c r="F5" s="4"/>
      <c r="G5" s="4"/>
      <c r="H5" s="4"/>
      <c r="I5" s="4"/>
      <c r="J5" s="4"/>
      <c r="K5" s="4"/>
      <c r="L5" s="274"/>
      <c r="M5" s="274"/>
      <c r="N5" s="274"/>
    </row>
    <row r="6" spans="1:16" ht="27.75" customHeight="1" thickBot="1" x14ac:dyDescent="0.35">
      <c r="A6" s="225" t="s">
        <v>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74"/>
      <c r="M6" s="274"/>
      <c r="N6" s="274"/>
    </row>
    <row r="7" spans="1:16" s="15" customFormat="1" ht="27.75" customHeight="1" x14ac:dyDescent="0.3">
      <c r="A7" s="10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1" t="s">
        <v>11</v>
      </c>
      <c r="G7" s="11" t="s">
        <v>12</v>
      </c>
      <c r="H7" s="13" t="s">
        <v>13</v>
      </c>
      <c r="I7" s="13" t="s">
        <v>14</v>
      </c>
      <c r="J7" s="11" t="s">
        <v>15</v>
      </c>
      <c r="K7" s="14">
        <v>0.15</v>
      </c>
      <c r="L7" s="274"/>
      <c r="M7" s="274"/>
      <c r="N7" s="274"/>
      <c r="O7" s="9"/>
      <c r="P7" s="9"/>
    </row>
    <row r="8" spans="1:16" s="19" customFormat="1" ht="27.75" customHeight="1" x14ac:dyDescent="0.3">
      <c r="A8" s="227" t="s">
        <v>16</v>
      </c>
      <c r="B8" s="2" t="s">
        <v>65</v>
      </c>
      <c r="C8" s="16" t="s">
        <v>66</v>
      </c>
      <c r="D8" s="16" t="s">
        <v>67</v>
      </c>
      <c r="E8" s="17">
        <v>3212</v>
      </c>
      <c r="F8" s="2" t="s">
        <v>68</v>
      </c>
      <c r="G8" s="18">
        <v>1</v>
      </c>
      <c r="H8" s="17">
        <f t="shared" ref="H8:H20" si="0">G8*E8</f>
        <v>3212</v>
      </c>
      <c r="I8" s="17"/>
      <c r="J8" s="17">
        <f>H8+I8</f>
        <v>3212</v>
      </c>
      <c r="K8" s="276"/>
      <c r="L8" s="274"/>
      <c r="M8" s="274"/>
      <c r="N8" s="274"/>
      <c r="O8" s="9"/>
      <c r="P8" s="9"/>
    </row>
    <row r="9" spans="1:16" s="19" customFormat="1" ht="27.75" customHeight="1" x14ac:dyDescent="0.3">
      <c r="A9" s="228"/>
      <c r="B9" s="2" t="s">
        <v>65</v>
      </c>
      <c r="C9" s="16" t="s">
        <v>66</v>
      </c>
      <c r="D9" s="16" t="s">
        <v>67</v>
      </c>
      <c r="E9" s="17">
        <v>705</v>
      </c>
      <c r="F9" s="2" t="s">
        <v>69</v>
      </c>
      <c r="G9" s="18">
        <v>1</v>
      </c>
      <c r="H9" s="17">
        <f t="shared" si="0"/>
        <v>705</v>
      </c>
      <c r="I9" s="17"/>
      <c r="J9" s="17">
        <f t="shared" ref="J9:J20" si="1">H9+I9</f>
        <v>705</v>
      </c>
      <c r="K9" s="277"/>
      <c r="L9" s="274"/>
      <c r="M9" s="274"/>
      <c r="N9" s="274"/>
      <c r="O9" s="9"/>
      <c r="P9" s="9"/>
    </row>
    <row r="10" spans="1:16" s="19" customFormat="1" ht="27.75" customHeight="1" x14ac:dyDescent="0.3">
      <c r="A10" s="228"/>
      <c r="B10" s="2" t="s">
        <v>70</v>
      </c>
      <c r="C10" s="16" t="s">
        <v>66</v>
      </c>
      <c r="D10" s="16" t="s">
        <v>67</v>
      </c>
      <c r="E10" s="17">
        <v>7382</v>
      </c>
      <c r="F10" s="2" t="s">
        <v>69</v>
      </c>
      <c r="G10" s="18">
        <v>1</v>
      </c>
      <c r="H10" s="17">
        <f t="shared" si="0"/>
        <v>7382</v>
      </c>
      <c r="I10" s="17"/>
      <c r="J10" s="17">
        <f t="shared" si="1"/>
        <v>7382</v>
      </c>
      <c r="K10" s="277"/>
      <c r="L10" s="274"/>
      <c r="M10" s="274"/>
      <c r="N10" s="274"/>
      <c r="O10" s="9"/>
      <c r="P10" s="9"/>
    </row>
    <row r="11" spans="1:16" s="19" customFormat="1" ht="27.75" customHeight="1" x14ac:dyDescent="0.3">
      <c r="A11" s="228"/>
      <c r="B11" s="2" t="s">
        <v>70</v>
      </c>
      <c r="C11" s="16" t="s">
        <v>66</v>
      </c>
      <c r="D11" s="16" t="s">
        <v>67</v>
      </c>
      <c r="E11" s="17">
        <v>1410</v>
      </c>
      <c r="F11" s="2" t="s">
        <v>69</v>
      </c>
      <c r="G11" s="18">
        <v>1</v>
      </c>
      <c r="H11" s="17">
        <f t="shared" si="0"/>
        <v>1410</v>
      </c>
      <c r="I11" s="17"/>
      <c r="J11" s="17">
        <f t="shared" si="1"/>
        <v>1410</v>
      </c>
      <c r="K11" s="277"/>
      <c r="L11" s="274"/>
      <c r="M11" s="274"/>
      <c r="N11" s="274"/>
      <c r="O11" s="9"/>
      <c r="P11" s="9"/>
    </row>
    <row r="12" spans="1:16" s="19" customFormat="1" ht="27.75" customHeight="1" x14ac:dyDescent="0.3">
      <c r="A12" s="228"/>
      <c r="B12" s="2" t="s">
        <v>71</v>
      </c>
      <c r="C12" s="16" t="s">
        <v>66</v>
      </c>
      <c r="D12" s="16" t="s">
        <v>67</v>
      </c>
      <c r="E12" s="17">
        <v>17416</v>
      </c>
      <c r="F12" s="2" t="s">
        <v>69</v>
      </c>
      <c r="G12" s="18">
        <v>1</v>
      </c>
      <c r="H12" s="17">
        <f t="shared" si="0"/>
        <v>17416</v>
      </c>
      <c r="I12" s="17"/>
      <c r="J12" s="17">
        <f t="shared" si="1"/>
        <v>17416</v>
      </c>
      <c r="K12" s="277"/>
      <c r="L12" s="274"/>
      <c r="M12" s="274"/>
      <c r="N12" s="274"/>
      <c r="O12" s="9"/>
      <c r="P12" s="9"/>
    </row>
    <row r="13" spans="1:16" s="19" customFormat="1" ht="27.75" customHeight="1" x14ac:dyDescent="0.3">
      <c r="A13" s="228"/>
      <c r="B13" s="2" t="s">
        <v>71</v>
      </c>
      <c r="C13" s="16" t="s">
        <v>66</v>
      </c>
      <c r="D13" s="16" t="s">
        <v>67</v>
      </c>
      <c r="E13" s="17">
        <v>19275</v>
      </c>
      <c r="F13" s="2" t="s">
        <v>68</v>
      </c>
      <c r="G13" s="18">
        <v>1</v>
      </c>
      <c r="H13" s="17">
        <f t="shared" si="0"/>
        <v>19275</v>
      </c>
      <c r="I13" s="17"/>
      <c r="J13" s="17">
        <f t="shared" si="1"/>
        <v>19275</v>
      </c>
      <c r="K13" s="277"/>
      <c r="L13" s="274"/>
      <c r="M13" s="274"/>
      <c r="N13" s="274"/>
      <c r="O13" s="9"/>
      <c r="P13" s="9"/>
    </row>
    <row r="14" spans="1:16" s="19" customFormat="1" ht="27.75" customHeight="1" x14ac:dyDescent="0.3">
      <c r="A14" s="228"/>
      <c r="B14" s="2" t="s">
        <v>72</v>
      </c>
      <c r="C14" s="16" t="s">
        <v>73</v>
      </c>
      <c r="D14" s="16" t="s">
        <v>67</v>
      </c>
      <c r="E14" s="17">
        <v>9600</v>
      </c>
      <c r="F14" s="2" t="s">
        <v>74</v>
      </c>
      <c r="G14" s="18">
        <v>1</v>
      </c>
      <c r="H14" s="17">
        <f t="shared" si="0"/>
        <v>9600</v>
      </c>
      <c r="I14" s="17"/>
      <c r="J14" s="17">
        <f t="shared" si="1"/>
        <v>9600</v>
      </c>
      <c r="K14" s="277"/>
      <c r="L14" s="274"/>
      <c r="M14" s="274"/>
      <c r="N14" s="274"/>
      <c r="O14" s="9"/>
      <c r="P14" s="9"/>
    </row>
    <row r="15" spans="1:16" s="19" customFormat="1" ht="27.75" customHeight="1" x14ac:dyDescent="0.3">
      <c r="A15" s="228"/>
      <c r="B15" s="2" t="s">
        <v>72</v>
      </c>
      <c r="C15" s="16" t="s">
        <v>66</v>
      </c>
      <c r="D15" s="16" t="s">
        <v>67</v>
      </c>
      <c r="E15" s="17">
        <v>5175</v>
      </c>
      <c r="F15" s="2" t="s">
        <v>68</v>
      </c>
      <c r="G15" s="18">
        <v>1</v>
      </c>
      <c r="H15" s="17">
        <f t="shared" si="0"/>
        <v>5175</v>
      </c>
      <c r="I15" s="17"/>
      <c r="J15" s="17">
        <f t="shared" si="1"/>
        <v>5175</v>
      </c>
      <c r="K15" s="277"/>
      <c r="L15" s="274"/>
      <c r="M15" s="274"/>
      <c r="N15" s="274"/>
      <c r="O15" s="9"/>
      <c r="P15" s="9"/>
    </row>
    <row r="16" spans="1:16" s="19" customFormat="1" ht="27.75" customHeight="1" x14ac:dyDescent="0.3">
      <c r="A16" s="228"/>
      <c r="B16" s="2" t="s">
        <v>72</v>
      </c>
      <c r="C16" s="16" t="s">
        <v>66</v>
      </c>
      <c r="D16" s="16" t="s">
        <v>67</v>
      </c>
      <c r="E16" s="17">
        <v>10350</v>
      </c>
      <c r="F16" s="2" t="s">
        <v>68</v>
      </c>
      <c r="G16" s="18">
        <v>1</v>
      </c>
      <c r="H16" s="17">
        <f t="shared" si="0"/>
        <v>10350</v>
      </c>
      <c r="I16" s="17"/>
      <c r="J16" s="17">
        <f t="shared" si="1"/>
        <v>10350</v>
      </c>
      <c r="K16" s="277"/>
      <c r="L16" s="274"/>
      <c r="M16" s="274"/>
      <c r="N16" s="274"/>
      <c r="O16" s="9"/>
      <c r="P16" s="9"/>
    </row>
    <row r="17" spans="1:16" s="19" customFormat="1" ht="27.75" customHeight="1" x14ac:dyDescent="0.3">
      <c r="A17" s="228"/>
      <c r="B17" s="2" t="s">
        <v>65</v>
      </c>
      <c r="C17" s="16" t="s">
        <v>66</v>
      </c>
      <c r="D17" s="16" t="s">
        <v>75</v>
      </c>
      <c r="E17" s="17">
        <v>16000</v>
      </c>
      <c r="F17" s="2" t="s">
        <v>76</v>
      </c>
      <c r="G17" s="18">
        <v>1</v>
      </c>
      <c r="H17" s="17">
        <f t="shared" si="0"/>
        <v>16000</v>
      </c>
      <c r="I17" s="17"/>
      <c r="J17" s="17">
        <f t="shared" si="1"/>
        <v>16000</v>
      </c>
      <c r="K17" s="277"/>
      <c r="L17" s="274"/>
      <c r="M17" s="274"/>
      <c r="N17" s="274"/>
      <c r="O17" s="9"/>
      <c r="P17" s="9"/>
    </row>
    <row r="18" spans="1:16" s="20" customFormat="1" ht="27.75" customHeight="1" x14ac:dyDescent="0.3">
      <c r="A18" s="228"/>
      <c r="B18" s="2" t="s">
        <v>65</v>
      </c>
      <c r="C18" s="16" t="s">
        <v>77</v>
      </c>
      <c r="D18" s="16" t="s">
        <v>75</v>
      </c>
      <c r="E18" s="17">
        <v>18000</v>
      </c>
      <c r="F18" s="2" t="s">
        <v>78</v>
      </c>
      <c r="G18" s="18">
        <v>1</v>
      </c>
      <c r="H18" s="17">
        <f t="shared" si="0"/>
        <v>18000</v>
      </c>
      <c r="I18" s="17"/>
      <c r="J18" s="17">
        <f t="shared" si="1"/>
        <v>18000</v>
      </c>
      <c r="K18" s="277"/>
      <c r="L18" s="274"/>
      <c r="M18" s="274"/>
      <c r="N18" s="274"/>
      <c r="O18" s="9"/>
      <c r="P18" s="9"/>
    </row>
    <row r="19" spans="1:16" s="20" customFormat="1" ht="27.75" customHeight="1" x14ac:dyDescent="0.3">
      <c r="A19" s="228"/>
      <c r="B19" s="2" t="s">
        <v>65</v>
      </c>
      <c r="C19" s="16" t="s">
        <v>66</v>
      </c>
      <c r="D19" s="16" t="s">
        <v>75</v>
      </c>
      <c r="E19" s="17">
        <v>2000</v>
      </c>
      <c r="F19" s="2" t="s">
        <v>79</v>
      </c>
      <c r="G19" s="18">
        <v>3</v>
      </c>
      <c r="H19" s="17">
        <f t="shared" si="0"/>
        <v>6000</v>
      </c>
      <c r="I19" s="17"/>
      <c r="J19" s="17">
        <f t="shared" si="1"/>
        <v>6000</v>
      </c>
      <c r="K19" s="277"/>
      <c r="L19" s="274"/>
      <c r="M19" s="274"/>
      <c r="N19" s="274"/>
      <c r="O19" s="9"/>
      <c r="P19" s="9"/>
    </row>
    <row r="20" spans="1:16" s="20" customFormat="1" ht="27.75" customHeight="1" x14ac:dyDescent="0.3">
      <c r="A20" s="229"/>
      <c r="B20" s="2" t="s">
        <v>72</v>
      </c>
      <c r="C20" s="16" t="s">
        <v>77</v>
      </c>
      <c r="D20" s="16" t="s">
        <v>67</v>
      </c>
      <c r="E20" s="17">
        <v>475</v>
      </c>
      <c r="F20" s="2" t="s">
        <v>80</v>
      </c>
      <c r="G20" s="18">
        <v>1</v>
      </c>
      <c r="H20" s="17">
        <f t="shared" si="0"/>
        <v>475</v>
      </c>
      <c r="I20" s="17"/>
      <c r="J20" s="17">
        <f t="shared" si="1"/>
        <v>475</v>
      </c>
      <c r="K20" s="277"/>
      <c r="L20" s="274"/>
      <c r="M20" s="274"/>
      <c r="N20" s="274"/>
      <c r="O20" s="9"/>
      <c r="P20" s="9"/>
    </row>
    <row r="21" spans="1:16" s="20" customFormat="1" ht="27.75" customHeight="1" x14ac:dyDescent="0.3">
      <c r="A21" s="232" t="s">
        <v>17</v>
      </c>
      <c r="B21" s="233"/>
      <c r="C21" s="233"/>
      <c r="D21" s="233"/>
      <c r="E21" s="233"/>
      <c r="F21" s="233"/>
      <c r="G21" s="233"/>
      <c r="H21" s="234"/>
      <c r="I21" s="21">
        <f>SUMIF(D8:D20,"=COSTO DI GESTIONE",I8:I20)</f>
        <v>0</v>
      </c>
      <c r="J21" s="21">
        <f>SUMIF(D8:D20,"=COSTO DI GESTIONE",J8:J20)</f>
        <v>75000</v>
      </c>
      <c r="K21" s="277"/>
      <c r="L21" s="274"/>
      <c r="M21" s="274"/>
      <c r="N21" s="274"/>
      <c r="O21" s="9"/>
      <c r="P21" s="9"/>
    </row>
    <row r="22" spans="1:16" s="20" customFormat="1" ht="27.75" customHeight="1" thickBot="1" x14ac:dyDescent="0.35">
      <c r="A22" s="232" t="s">
        <v>19</v>
      </c>
      <c r="B22" s="233"/>
      <c r="C22" s="233"/>
      <c r="D22" s="233"/>
      <c r="E22" s="233"/>
      <c r="F22" s="233"/>
      <c r="G22" s="233"/>
      <c r="H22" s="234"/>
      <c r="I22" s="21">
        <f>SUMIF(D8:D20,"=COSTO DI investimento",I8:I20)</f>
        <v>0</v>
      </c>
      <c r="J22" s="21">
        <f>SUMIF(D8:D20,"=COSTO DI INVESTIMENTO",J8:J20)</f>
        <v>40000</v>
      </c>
      <c r="K22" s="277"/>
      <c r="L22" s="274"/>
      <c r="M22" s="274"/>
      <c r="N22" s="274"/>
      <c r="O22" s="9"/>
      <c r="P22" s="9"/>
    </row>
    <row r="23" spans="1:16" s="19" customFormat="1" ht="27.75" customHeight="1" thickBot="1" x14ac:dyDescent="0.35">
      <c r="A23" s="235" t="s">
        <v>20</v>
      </c>
      <c r="B23" s="236"/>
      <c r="C23" s="236"/>
      <c r="D23" s="236"/>
      <c r="E23" s="236"/>
      <c r="F23" s="236"/>
      <c r="G23" s="237"/>
      <c r="H23" s="217"/>
      <c r="I23" s="22">
        <f>SUM(I21:I22)</f>
        <v>0</v>
      </c>
      <c r="J23" s="22">
        <f>J21+J22</f>
        <v>115000</v>
      </c>
      <c r="K23" s="46">
        <f>J23*$K$7</f>
        <v>17250</v>
      </c>
      <c r="L23" s="274"/>
      <c r="M23" s="274"/>
      <c r="N23" s="274"/>
      <c r="O23" s="9"/>
      <c r="P23" s="9"/>
    </row>
    <row r="24" spans="1:16" s="15" customFormat="1" ht="27.75" customHeight="1" x14ac:dyDescent="0.3">
      <c r="A24" s="10" t="s">
        <v>6</v>
      </c>
      <c r="B24" s="11" t="s">
        <v>7</v>
      </c>
      <c r="C24" s="11" t="s">
        <v>8</v>
      </c>
      <c r="D24" s="11" t="s">
        <v>9</v>
      </c>
      <c r="E24" s="12" t="s">
        <v>10</v>
      </c>
      <c r="F24" s="11" t="s">
        <v>11</v>
      </c>
      <c r="G24" s="11" t="s">
        <v>12</v>
      </c>
      <c r="H24" s="13" t="s">
        <v>13</v>
      </c>
      <c r="I24" s="13" t="s">
        <v>14</v>
      </c>
      <c r="J24" s="11" t="s">
        <v>15</v>
      </c>
      <c r="K24" s="218"/>
      <c r="L24" s="274"/>
      <c r="M24" s="274"/>
      <c r="N24" s="274"/>
      <c r="O24" s="9"/>
      <c r="P24" s="9"/>
    </row>
    <row r="25" spans="1:16" ht="27.75" customHeight="1" x14ac:dyDescent="0.3">
      <c r="A25" s="227" t="s">
        <v>21</v>
      </c>
      <c r="B25" s="2" t="s">
        <v>81</v>
      </c>
      <c r="C25" s="16" t="s">
        <v>77</v>
      </c>
      <c r="D25" s="16" t="s">
        <v>67</v>
      </c>
      <c r="E25" s="17">
        <v>5000</v>
      </c>
      <c r="F25" s="2" t="s">
        <v>82</v>
      </c>
      <c r="G25" s="18">
        <v>1</v>
      </c>
      <c r="H25" s="24">
        <f>G25*E25</f>
        <v>5000</v>
      </c>
      <c r="I25" s="18"/>
      <c r="J25" s="17">
        <f>H25+I25</f>
        <v>5000</v>
      </c>
      <c r="K25" s="219"/>
      <c r="L25" s="274"/>
      <c r="M25" s="274"/>
      <c r="N25" s="274"/>
      <c r="O25" s="9"/>
      <c r="P25" s="9"/>
    </row>
    <row r="26" spans="1:16" ht="27.75" customHeight="1" x14ac:dyDescent="0.3">
      <c r="A26" s="228"/>
      <c r="B26" s="2" t="s">
        <v>81</v>
      </c>
      <c r="C26" s="16" t="s">
        <v>83</v>
      </c>
      <c r="D26" s="16" t="s">
        <v>75</v>
      </c>
      <c r="E26" s="17">
        <v>25000</v>
      </c>
      <c r="F26" s="2" t="s">
        <v>84</v>
      </c>
      <c r="G26" s="18">
        <v>4</v>
      </c>
      <c r="H26" s="24">
        <f>G26*E26</f>
        <v>100000</v>
      </c>
      <c r="I26" s="18"/>
      <c r="J26" s="17">
        <f t="shared" ref="J26:J29" si="2">H26+I26</f>
        <v>100000</v>
      </c>
      <c r="K26" s="219"/>
      <c r="L26" s="274"/>
      <c r="M26" s="274"/>
      <c r="N26" s="274"/>
      <c r="O26" s="9"/>
      <c r="P26" s="9"/>
    </row>
    <row r="27" spans="1:16" s="20" customFormat="1" ht="27.75" customHeight="1" x14ac:dyDescent="0.3">
      <c r="A27" s="228"/>
      <c r="B27" s="2" t="s">
        <v>81</v>
      </c>
      <c r="C27" s="16" t="s">
        <v>66</v>
      </c>
      <c r="D27" s="16" t="s">
        <v>67</v>
      </c>
      <c r="E27" s="17">
        <v>20000</v>
      </c>
      <c r="F27" s="2" t="s">
        <v>69</v>
      </c>
      <c r="G27" s="18">
        <v>1</v>
      </c>
      <c r="H27" s="24">
        <f>G27*E27</f>
        <v>20000</v>
      </c>
      <c r="I27" s="18"/>
      <c r="J27" s="17">
        <f t="shared" si="2"/>
        <v>20000</v>
      </c>
      <c r="K27" s="219"/>
      <c r="L27" s="274"/>
      <c r="M27" s="274"/>
      <c r="N27" s="274"/>
      <c r="O27" s="9"/>
      <c r="P27" s="9"/>
    </row>
    <row r="28" spans="1:16" s="20" customFormat="1" ht="27.75" customHeight="1" x14ac:dyDescent="0.3">
      <c r="A28" s="228"/>
      <c r="B28" s="2" t="s">
        <v>81</v>
      </c>
      <c r="C28" s="16" t="s">
        <v>66</v>
      </c>
      <c r="D28" s="16" t="s">
        <v>75</v>
      </c>
      <c r="E28" s="26">
        <v>50000</v>
      </c>
      <c r="F28" s="41" t="s">
        <v>85</v>
      </c>
      <c r="G28" s="18">
        <v>4</v>
      </c>
      <c r="H28" s="24">
        <f>G28*E28</f>
        <v>200000</v>
      </c>
      <c r="I28" s="18"/>
      <c r="J28" s="17">
        <f t="shared" si="2"/>
        <v>200000</v>
      </c>
      <c r="K28" s="219"/>
      <c r="L28" s="274"/>
      <c r="M28" s="274"/>
      <c r="N28" s="274"/>
      <c r="O28" s="9"/>
      <c r="P28" s="9"/>
    </row>
    <row r="29" spans="1:16" s="20" customFormat="1" ht="27.75" customHeight="1" x14ac:dyDescent="0.3">
      <c r="A29" s="229"/>
      <c r="B29" s="2" t="s">
        <v>81</v>
      </c>
      <c r="C29" s="16" t="s">
        <v>66</v>
      </c>
      <c r="D29" s="16" t="s">
        <v>67</v>
      </c>
      <c r="E29" s="17">
        <v>47500</v>
      </c>
      <c r="F29" s="2" t="s">
        <v>86</v>
      </c>
      <c r="G29" s="18">
        <v>2</v>
      </c>
      <c r="H29" s="24">
        <f>G29*E29</f>
        <v>95000</v>
      </c>
      <c r="I29" s="18"/>
      <c r="J29" s="17">
        <f t="shared" si="2"/>
        <v>95000</v>
      </c>
      <c r="K29" s="219"/>
      <c r="L29" s="274"/>
      <c r="M29" s="274"/>
      <c r="N29" s="274"/>
      <c r="O29" s="9"/>
      <c r="P29" s="9"/>
    </row>
    <row r="30" spans="1:16" s="20" customFormat="1" ht="27.75" customHeight="1" x14ac:dyDescent="0.3">
      <c r="A30" s="232" t="s">
        <v>17</v>
      </c>
      <c r="B30" s="233"/>
      <c r="C30" s="233"/>
      <c r="D30" s="233"/>
      <c r="E30" s="233"/>
      <c r="F30" s="233"/>
      <c r="G30" s="233"/>
      <c r="H30" s="234"/>
      <c r="I30" s="21">
        <f>SUMIF(D25:D29,"=COSTO DI GESTIONE",I25:I29)</f>
        <v>0</v>
      </c>
      <c r="J30" s="21">
        <f>SUMIF(D25:D29,"=COSTO DI GESTIONE",J25:J29)</f>
        <v>120000</v>
      </c>
      <c r="K30" s="45"/>
      <c r="L30" s="274"/>
      <c r="M30" s="274"/>
      <c r="N30" s="274"/>
      <c r="O30" s="9"/>
    </row>
    <row r="31" spans="1:16" s="20" customFormat="1" ht="15" thickBot="1" x14ac:dyDescent="0.35">
      <c r="A31" s="232" t="s">
        <v>19</v>
      </c>
      <c r="B31" s="233"/>
      <c r="C31" s="233"/>
      <c r="D31" s="233"/>
      <c r="E31" s="233"/>
      <c r="F31" s="233"/>
      <c r="G31" s="233"/>
      <c r="H31" s="234"/>
      <c r="I31" s="21">
        <f>SUMIF(D25:D29,"=COSTO DI investimento",I25:I29)</f>
        <v>0</v>
      </c>
      <c r="J31" s="21">
        <f>SUMIF(D25:D29,"=COSTO DI investimento",J25:J29)</f>
        <v>300000</v>
      </c>
      <c r="K31" s="45"/>
      <c r="L31" s="274"/>
      <c r="M31" s="274"/>
      <c r="N31" s="274"/>
      <c r="O31" s="9"/>
    </row>
    <row r="32" spans="1:16" s="19" customFormat="1" ht="15" thickBot="1" x14ac:dyDescent="0.35">
      <c r="A32" s="235" t="s">
        <v>22</v>
      </c>
      <c r="B32" s="236"/>
      <c r="C32" s="236"/>
      <c r="D32" s="236"/>
      <c r="E32" s="236"/>
      <c r="F32" s="236"/>
      <c r="G32" s="237"/>
      <c r="H32" s="217"/>
      <c r="I32" s="22">
        <f>SUM(I30:I31)</f>
        <v>0</v>
      </c>
      <c r="J32" s="23">
        <f>J30+J31</f>
        <v>420000</v>
      </c>
      <c r="K32" s="46">
        <f>J32*$K$7</f>
        <v>63000</v>
      </c>
      <c r="L32" s="274"/>
      <c r="M32" s="274"/>
      <c r="N32" s="274"/>
      <c r="O32" s="9"/>
    </row>
    <row r="33" spans="1:16" s="15" customFormat="1" ht="14.4" x14ac:dyDescent="0.3">
      <c r="A33" s="10" t="s">
        <v>6</v>
      </c>
      <c r="B33" s="11" t="s">
        <v>7</v>
      </c>
      <c r="C33" s="11" t="s">
        <v>8</v>
      </c>
      <c r="D33" s="11" t="s">
        <v>9</v>
      </c>
      <c r="E33" s="12" t="s">
        <v>10</v>
      </c>
      <c r="F33" s="11" t="s">
        <v>11</v>
      </c>
      <c r="G33" s="11" t="s">
        <v>12</v>
      </c>
      <c r="H33" s="13" t="s">
        <v>13</v>
      </c>
      <c r="I33" s="13" t="s">
        <v>14</v>
      </c>
      <c r="J33" s="11" t="s">
        <v>15</v>
      </c>
      <c r="K33" s="238"/>
      <c r="L33" s="274"/>
      <c r="M33" s="274"/>
      <c r="N33" s="274"/>
      <c r="O33" s="9"/>
      <c r="P33" s="9"/>
    </row>
    <row r="34" spans="1:16" s="19" customFormat="1" ht="28.8" x14ac:dyDescent="0.3">
      <c r="A34" s="227" t="s">
        <v>23</v>
      </c>
      <c r="B34" s="2" t="s">
        <v>87</v>
      </c>
      <c r="C34" s="16" t="s">
        <v>66</v>
      </c>
      <c r="D34" s="16" t="s">
        <v>67</v>
      </c>
      <c r="E34" s="17">
        <v>30000</v>
      </c>
      <c r="F34" s="2" t="s">
        <v>88</v>
      </c>
      <c r="G34" s="18">
        <v>2</v>
      </c>
      <c r="H34" s="34">
        <f t="shared" ref="H34" si="3">G34*E34</f>
        <v>60000</v>
      </c>
      <c r="I34" s="18"/>
      <c r="J34" s="17">
        <f t="shared" ref="J34:J40" si="4">H34+I34</f>
        <v>60000</v>
      </c>
      <c r="K34" s="239"/>
      <c r="L34" s="274"/>
      <c r="M34" s="274"/>
      <c r="N34" s="274"/>
      <c r="O34" s="9"/>
      <c r="P34" s="9"/>
    </row>
    <row r="35" spans="1:16" s="19" customFormat="1" ht="43.2" x14ac:dyDescent="0.3">
      <c r="A35" s="228"/>
      <c r="B35" s="2" t="s">
        <v>87</v>
      </c>
      <c r="C35" s="16" t="s">
        <v>66</v>
      </c>
      <c r="D35" s="16" t="s">
        <v>67</v>
      </c>
      <c r="E35" s="17">
        <v>10000</v>
      </c>
      <c r="F35" s="2" t="s">
        <v>89</v>
      </c>
      <c r="G35" s="18">
        <v>1</v>
      </c>
      <c r="H35" s="24">
        <f t="shared" ref="H35:H40" si="5">G35*E35</f>
        <v>10000</v>
      </c>
      <c r="I35" s="18"/>
      <c r="J35" s="17">
        <f t="shared" si="4"/>
        <v>10000</v>
      </c>
      <c r="K35" s="239"/>
      <c r="L35" s="274"/>
      <c r="M35" s="274"/>
      <c r="N35" s="274"/>
      <c r="O35" s="9"/>
      <c r="P35" s="9"/>
    </row>
    <row r="36" spans="1:16" s="19" customFormat="1" ht="14.4" x14ac:dyDescent="0.3">
      <c r="A36" s="228"/>
      <c r="B36" s="2" t="s">
        <v>90</v>
      </c>
      <c r="C36" s="16" t="s">
        <v>66</v>
      </c>
      <c r="D36" s="16" t="s">
        <v>75</v>
      </c>
      <c r="E36" s="17">
        <v>3000</v>
      </c>
      <c r="F36" s="2" t="s">
        <v>91</v>
      </c>
      <c r="G36" s="18">
        <v>2</v>
      </c>
      <c r="H36" s="24">
        <f t="shared" si="5"/>
        <v>6000</v>
      </c>
      <c r="I36" s="18"/>
      <c r="J36" s="17">
        <f t="shared" si="4"/>
        <v>6000</v>
      </c>
      <c r="K36" s="239"/>
      <c r="L36" s="274"/>
      <c r="M36" s="274"/>
      <c r="N36" s="274"/>
      <c r="O36" s="9"/>
      <c r="P36" s="9"/>
    </row>
    <row r="37" spans="1:16" s="19" customFormat="1" ht="14.4" x14ac:dyDescent="0.3">
      <c r="A37" s="228"/>
      <c r="B37" s="2" t="s">
        <v>90</v>
      </c>
      <c r="C37" s="16" t="s">
        <v>66</v>
      </c>
      <c r="D37" s="16" t="s">
        <v>75</v>
      </c>
      <c r="E37" s="17">
        <v>3000</v>
      </c>
      <c r="F37" s="2" t="s">
        <v>92</v>
      </c>
      <c r="G37" s="18">
        <v>12</v>
      </c>
      <c r="H37" s="24">
        <f t="shared" si="5"/>
        <v>36000</v>
      </c>
      <c r="I37" s="18"/>
      <c r="J37" s="17">
        <f t="shared" si="4"/>
        <v>36000</v>
      </c>
      <c r="K37" s="239"/>
      <c r="L37" s="274"/>
      <c r="M37" s="274"/>
      <c r="N37" s="274"/>
      <c r="O37" s="9"/>
      <c r="P37" s="9"/>
    </row>
    <row r="38" spans="1:16" s="19" customFormat="1" ht="14.4" x14ac:dyDescent="0.3">
      <c r="A38" s="228"/>
      <c r="B38" s="2" t="s">
        <v>90</v>
      </c>
      <c r="C38" s="16" t="s">
        <v>66</v>
      </c>
      <c r="D38" s="16" t="s">
        <v>75</v>
      </c>
      <c r="E38" s="17">
        <v>1500</v>
      </c>
      <c r="F38" s="2" t="s">
        <v>93</v>
      </c>
      <c r="G38" s="18">
        <v>12</v>
      </c>
      <c r="H38" s="24">
        <f t="shared" si="5"/>
        <v>18000</v>
      </c>
      <c r="I38" s="18"/>
      <c r="J38" s="17">
        <f t="shared" si="4"/>
        <v>18000</v>
      </c>
      <c r="K38" s="239"/>
      <c r="L38" s="274"/>
      <c r="M38" s="274"/>
      <c r="N38" s="274"/>
      <c r="O38" s="9"/>
      <c r="P38" s="9"/>
    </row>
    <row r="39" spans="1:16" s="19" customFormat="1" ht="28.8" x14ac:dyDescent="0.3">
      <c r="A39" s="228"/>
      <c r="B39" s="2" t="s">
        <v>87</v>
      </c>
      <c r="C39" s="16" t="s">
        <v>66</v>
      </c>
      <c r="D39" s="16" t="s">
        <v>67</v>
      </c>
      <c r="E39" s="17">
        <v>1880</v>
      </c>
      <c r="F39" s="2" t="s">
        <v>94</v>
      </c>
      <c r="G39" s="18">
        <v>1</v>
      </c>
      <c r="H39" s="24">
        <f t="shared" si="5"/>
        <v>1880</v>
      </c>
      <c r="I39" s="18"/>
      <c r="J39" s="17">
        <f t="shared" si="4"/>
        <v>1880</v>
      </c>
      <c r="K39" s="239"/>
      <c r="L39" s="274"/>
      <c r="M39" s="274"/>
      <c r="N39" s="274"/>
      <c r="O39" s="9"/>
      <c r="P39" s="9"/>
    </row>
    <row r="40" spans="1:16" s="19" customFormat="1" ht="43.2" x14ac:dyDescent="0.3">
      <c r="A40" s="229"/>
      <c r="B40" s="2" t="s">
        <v>87</v>
      </c>
      <c r="C40" s="16" t="s">
        <v>66</v>
      </c>
      <c r="D40" s="16" t="s">
        <v>67</v>
      </c>
      <c r="E40" s="17">
        <v>4010</v>
      </c>
      <c r="F40" s="2" t="s">
        <v>95</v>
      </c>
      <c r="G40" s="18">
        <v>12</v>
      </c>
      <c r="H40" s="24">
        <f t="shared" si="5"/>
        <v>48120</v>
      </c>
      <c r="I40" s="18"/>
      <c r="J40" s="17">
        <f t="shared" si="4"/>
        <v>48120</v>
      </c>
      <c r="K40" s="239"/>
      <c r="L40" s="274"/>
      <c r="M40" s="274"/>
      <c r="N40" s="274"/>
      <c r="O40" s="9"/>
      <c r="P40" s="9"/>
    </row>
    <row r="41" spans="1:16" s="20" customFormat="1" ht="14.4" x14ac:dyDescent="0.3">
      <c r="A41" s="232" t="s">
        <v>17</v>
      </c>
      <c r="B41" s="233"/>
      <c r="C41" s="233"/>
      <c r="D41" s="233"/>
      <c r="E41" s="233"/>
      <c r="F41" s="233"/>
      <c r="G41" s="233"/>
      <c r="H41" s="21">
        <f>SUMIF(D34:D40,"=COSTO DI GESTIONE",H34:H40)</f>
        <v>120000</v>
      </c>
      <c r="I41" s="21">
        <f>SUMIF(D34:D40,"=COSTO DI GESTIONE",I34:I40)</f>
        <v>0</v>
      </c>
      <c r="J41" s="21">
        <f>SUMIF(D34:D40,"=COSTO DI GESTIONE",J34:J40)</f>
        <v>120000</v>
      </c>
      <c r="K41" s="239"/>
      <c r="L41" s="274"/>
      <c r="M41" s="274"/>
      <c r="N41" s="274"/>
      <c r="O41" s="9"/>
      <c r="P41" s="9"/>
    </row>
    <row r="42" spans="1:16" s="20" customFormat="1" ht="15" thickBot="1" x14ac:dyDescent="0.35">
      <c r="A42" s="232" t="s">
        <v>19</v>
      </c>
      <c r="B42" s="233"/>
      <c r="C42" s="233"/>
      <c r="D42" s="233"/>
      <c r="E42" s="233"/>
      <c r="F42" s="233"/>
      <c r="G42" s="233"/>
      <c r="H42" s="21">
        <f>SUMIF(D34:D40,"=COSTO DI INVESTIMENTO",H34:H40)</f>
        <v>60000</v>
      </c>
      <c r="I42" s="21">
        <f>SUMIF(D34:D40,"=COSTO DI INVESTIMENTO",I34:I40)</f>
        <v>0</v>
      </c>
      <c r="J42" s="21">
        <f>SUMIF(D34:D40,"=COSTO DI investimento",J34:J41)</f>
        <v>60000</v>
      </c>
      <c r="K42" s="239"/>
      <c r="L42" s="274"/>
      <c r="M42" s="274"/>
      <c r="N42" s="274"/>
      <c r="O42" s="9"/>
      <c r="P42" s="9"/>
    </row>
    <row r="43" spans="1:16" s="19" customFormat="1" ht="15" thickBot="1" x14ac:dyDescent="0.35">
      <c r="A43" s="258" t="s">
        <v>24</v>
      </c>
      <c r="B43" s="259"/>
      <c r="C43" s="259"/>
      <c r="D43" s="259"/>
      <c r="E43" s="259"/>
      <c r="F43" s="259"/>
      <c r="G43" s="260"/>
      <c r="H43" s="216"/>
      <c r="I43" s="42">
        <f>SUM(I41:I42)</f>
        <v>0</v>
      </c>
      <c r="J43" s="43">
        <f>J41+J42</f>
        <v>180000</v>
      </c>
      <c r="K43" s="46">
        <f>J43*$K$7</f>
        <v>27000</v>
      </c>
      <c r="L43" s="274"/>
      <c r="M43" s="274"/>
      <c r="N43" s="274"/>
      <c r="O43" s="9"/>
    </row>
    <row r="44" spans="1:16" ht="15" thickBot="1" x14ac:dyDescent="0.35">
      <c r="A44" s="266" t="s">
        <v>25</v>
      </c>
      <c r="B44" s="267"/>
      <c r="C44" s="267"/>
      <c r="D44" s="267"/>
      <c r="E44" s="267"/>
      <c r="F44" s="267"/>
      <c r="G44" s="267"/>
      <c r="H44" s="267"/>
      <c r="I44" s="268"/>
      <c r="J44" s="44">
        <f>J43+J32+J23</f>
        <v>715000</v>
      </c>
      <c r="L44" s="274"/>
      <c r="M44" s="274"/>
      <c r="N44" s="274"/>
    </row>
    <row r="45" spans="1:16" ht="15" thickBot="1" x14ac:dyDescent="0.35">
      <c r="A45" s="9"/>
      <c r="B45" s="64"/>
      <c r="C45" s="9"/>
      <c r="D45" s="9"/>
      <c r="E45" s="9"/>
      <c r="F45" s="9"/>
      <c r="G45" s="9"/>
      <c r="H45" s="27"/>
      <c r="I45" s="27"/>
      <c r="J45" s="27"/>
      <c r="K45" s="9"/>
      <c r="L45" s="275"/>
      <c r="M45" s="275"/>
      <c r="N45" s="275"/>
    </row>
    <row r="46" spans="1:16" ht="15" thickBot="1" x14ac:dyDescent="0.35">
      <c r="A46" s="261" t="s">
        <v>26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3"/>
      <c r="M46" s="263"/>
      <c r="N46" s="264"/>
    </row>
    <row r="47" spans="1:16" s="33" customFormat="1" ht="72" x14ac:dyDescent="0.3">
      <c r="A47" s="28" t="s">
        <v>6</v>
      </c>
      <c r="B47" s="29" t="s">
        <v>7</v>
      </c>
      <c r="C47" s="30" t="s">
        <v>8</v>
      </c>
      <c r="D47" s="11" t="s">
        <v>9</v>
      </c>
      <c r="E47" s="31" t="s">
        <v>27</v>
      </c>
      <c r="F47" s="32" t="s">
        <v>10</v>
      </c>
      <c r="G47" s="29" t="s">
        <v>11</v>
      </c>
      <c r="H47" s="29" t="s">
        <v>12</v>
      </c>
      <c r="I47" s="29" t="s">
        <v>28</v>
      </c>
      <c r="J47" s="29" t="s">
        <v>14</v>
      </c>
      <c r="K47" s="29" t="s">
        <v>15</v>
      </c>
      <c r="L47" s="52" t="s">
        <v>29</v>
      </c>
      <c r="M47" s="52" t="s">
        <v>30</v>
      </c>
      <c r="N47" s="54" t="s">
        <v>31</v>
      </c>
    </row>
    <row r="48" spans="1:16" ht="14.4" x14ac:dyDescent="0.3">
      <c r="A48" s="227" t="s">
        <v>16</v>
      </c>
      <c r="B48" s="2" t="s">
        <v>65</v>
      </c>
      <c r="C48" s="16" t="s">
        <v>66</v>
      </c>
      <c r="D48" s="16" t="s">
        <v>67</v>
      </c>
      <c r="E48" s="17"/>
      <c r="F48" s="17">
        <v>3212</v>
      </c>
      <c r="G48" s="2" t="s">
        <v>68</v>
      </c>
      <c r="H48" s="18">
        <v>1</v>
      </c>
      <c r="I48" s="34">
        <f t="shared" ref="I48:I60" si="6">H48*F48</f>
        <v>3212</v>
      </c>
      <c r="J48" s="35"/>
      <c r="K48" s="47">
        <f>I48+J48</f>
        <v>3212</v>
      </c>
      <c r="L48" s="53">
        <f t="shared" ref="L48:L62" si="7">K48-J8</f>
        <v>0</v>
      </c>
      <c r="M48" s="57">
        <f>IF(ABS(K48-J8)&gt;$K$23,((K48-J8))/$J$23,((K48-J8))/$J$23)</f>
        <v>0</v>
      </c>
      <c r="N48" s="121"/>
    </row>
    <row r="49" spans="1:14" ht="14.4" x14ac:dyDescent="0.3">
      <c r="A49" s="228"/>
      <c r="B49" s="2" t="s">
        <v>65</v>
      </c>
      <c r="C49" s="16" t="s">
        <v>66</v>
      </c>
      <c r="D49" s="16" t="s">
        <v>67</v>
      </c>
      <c r="E49" s="17"/>
      <c r="F49" s="17">
        <v>705</v>
      </c>
      <c r="G49" s="2" t="s">
        <v>69</v>
      </c>
      <c r="H49" s="18">
        <v>1</v>
      </c>
      <c r="I49" s="34">
        <f t="shared" si="6"/>
        <v>705</v>
      </c>
      <c r="J49" s="35"/>
      <c r="K49" s="47">
        <f t="shared" ref="K49:K60" si="8">I49+J49</f>
        <v>705</v>
      </c>
      <c r="L49" s="53">
        <f t="shared" si="7"/>
        <v>0</v>
      </c>
      <c r="M49" s="57">
        <f t="shared" ref="M49:M59" si="9">IF(ABS(K49-J9)&gt;$K$23,((K49-J9))/$J$23,((K49-J9))/$J$23)</f>
        <v>0</v>
      </c>
      <c r="N49" s="121"/>
    </row>
    <row r="50" spans="1:14" ht="14.4" x14ac:dyDescent="0.3">
      <c r="A50" s="228"/>
      <c r="B50" s="2" t="s">
        <v>70</v>
      </c>
      <c r="C50" s="16" t="s">
        <v>66</v>
      </c>
      <c r="D50" s="16" t="s">
        <v>67</v>
      </c>
      <c r="E50" s="17"/>
      <c r="F50" s="17">
        <v>7382</v>
      </c>
      <c r="G50" s="2" t="s">
        <v>69</v>
      </c>
      <c r="H50" s="18">
        <v>1</v>
      </c>
      <c r="I50" s="34">
        <f t="shared" si="6"/>
        <v>7382</v>
      </c>
      <c r="J50" s="35"/>
      <c r="K50" s="47">
        <f t="shared" si="8"/>
        <v>7382</v>
      </c>
      <c r="L50" s="53">
        <f t="shared" si="7"/>
        <v>0</v>
      </c>
      <c r="M50" s="57">
        <f t="shared" si="9"/>
        <v>0</v>
      </c>
      <c r="N50" s="121"/>
    </row>
    <row r="51" spans="1:14" ht="14.4" x14ac:dyDescent="0.3">
      <c r="A51" s="228"/>
      <c r="B51" s="2" t="s">
        <v>70</v>
      </c>
      <c r="C51" s="16" t="s">
        <v>66</v>
      </c>
      <c r="D51" s="16" t="s">
        <v>67</v>
      </c>
      <c r="E51" s="17"/>
      <c r="F51" s="17">
        <v>1410</v>
      </c>
      <c r="G51" s="2" t="s">
        <v>69</v>
      </c>
      <c r="H51" s="18">
        <v>1</v>
      </c>
      <c r="I51" s="34">
        <f t="shared" si="6"/>
        <v>1410</v>
      </c>
      <c r="J51" s="35"/>
      <c r="K51" s="47">
        <f t="shared" si="8"/>
        <v>1410</v>
      </c>
      <c r="L51" s="53">
        <f t="shared" si="7"/>
        <v>0</v>
      </c>
      <c r="M51" s="57">
        <f t="shared" si="9"/>
        <v>0</v>
      </c>
      <c r="N51" s="121"/>
    </row>
    <row r="52" spans="1:14" s="106" customFormat="1" ht="14.4" x14ac:dyDescent="0.3">
      <c r="A52" s="228"/>
      <c r="B52" s="98" t="s">
        <v>71</v>
      </c>
      <c r="C52" s="99" t="s">
        <v>66</v>
      </c>
      <c r="D52" s="99" t="s">
        <v>67</v>
      </c>
      <c r="E52" s="100"/>
      <c r="F52" s="100">
        <v>17416</v>
      </c>
      <c r="G52" s="98" t="s">
        <v>69</v>
      </c>
      <c r="H52" s="101">
        <v>1</v>
      </c>
      <c r="I52" s="102">
        <f t="shared" si="6"/>
        <v>17416</v>
      </c>
      <c r="J52" s="103"/>
      <c r="K52" s="104">
        <f t="shared" si="8"/>
        <v>17416</v>
      </c>
      <c r="L52" s="105">
        <f t="shared" si="7"/>
        <v>0</v>
      </c>
      <c r="M52" s="57">
        <f t="shared" si="9"/>
        <v>0</v>
      </c>
      <c r="N52" s="121"/>
    </row>
    <row r="53" spans="1:14" ht="14.4" x14ac:dyDescent="0.3">
      <c r="A53" s="228"/>
      <c r="B53" s="2" t="s">
        <v>71</v>
      </c>
      <c r="C53" s="16" t="s">
        <v>66</v>
      </c>
      <c r="D53" s="16" t="s">
        <v>67</v>
      </c>
      <c r="E53" s="17"/>
      <c r="F53" s="17">
        <v>19275</v>
      </c>
      <c r="G53" s="2" t="s">
        <v>68</v>
      </c>
      <c r="H53" s="18">
        <v>1</v>
      </c>
      <c r="I53" s="34">
        <f t="shared" si="6"/>
        <v>19275</v>
      </c>
      <c r="J53" s="35"/>
      <c r="K53" s="47">
        <f t="shared" si="8"/>
        <v>19275</v>
      </c>
      <c r="L53" s="53">
        <f t="shared" si="7"/>
        <v>0</v>
      </c>
      <c r="M53" s="57">
        <f t="shared" si="9"/>
        <v>0</v>
      </c>
      <c r="N53" s="121"/>
    </row>
    <row r="54" spans="1:14" ht="43.2" x14ac:dyDescent="0.3">
      <c r="A54" s="228"/>
      <c r="B54" s="109" t="s">
        <v>72</v>
      </c>
      <c r="C54" s="110" t="s">
        <v>73</v>
      </c>
      <c r="D54" s="110" t="s">
        <v>75</v>
      </c>
      <c r="E54" s="111"/>
      <c r="F54" s="111">
        <v>9600</v>
      </c>
      <c r="G54" s="109" t="s">
        <v>74</v>
      </c>
      <c r="H54" s="112">
        <v>1</v>
      </c>
      <c r="I54" s="113">
        <f t="shared" si="6"/>
        <v>9600</v>
      </c>
      <c r="J54" s="114"/>
      <c r="K54" s="115">
        <f t="shared" si="8"/>
        <v>9600</v>
      </c>
      <c r="L54" s="116">
        <f t="shared" si="7"/>
        <v>0</v>
      </c>
      <c r="M54" s="117">
        <f t="shared" si="9"/>
        <v>0</v>
      </c>
      <c r="N54" s="118" t="s">
        <v>96</v>
      </c>
    </row>
    <row r="55" spans="1:14" ht="14.4" x14ac:dyDescent="0.3">
      <c r="A55" s="228"/>
      <c r="B55" s="2" t="s">
        <v>72</v>
      </c>
      <c r="C55" s="16" t="s">
        <v>66</v>
      </c>
      <c r="D55" s="16" t="s">
        <v>67</v>
      </c>
      <c r="E55" s="17"/>
      <c r="F55" s="17">
        <v>5175</v>
      </c>
      <c r="G55" s="2" t="s">
        <v>68</v>
      </c>
      <c r="H55" s="18">
        <v>1</v>
      </c>
      <c r="I55" s="34">
        <f t="shared" si="6"/>
        <v>5175</v>
      </c>
      <c r="J55" s="35"/>
      <c r="K55" s="47">
        <f t="shared" si="8"/>
        <v>5175</v>
      </c>
      <c r="L55" s="53">
        <f t="shared" si="7"/>
        <v>0</v>
      </c>
      <c r="M55" s="57">
        <f>IF(ABS(K55-J15)&gt;$K$23,((K55-J15))/$J$23,((K55-J15))/$J$23)</f>
        <v>0</v>
      </c>
      <c r="N55" s="59"/>
    </row>
    <row r="56" spans="1:14" ht="14.4" x14ac:dyDescent="0.3">
      <c r="A56" s="228"/>
      <c r="B56" s="2" t="s">
        <v>72</v>
      </c>
      <c r="C56" s="16" t="s">
        <v>66</v>
      </c>
      <c r="D56" s="16" t="s">
        <v>67</v>
      </c>
      <c r="E56" s="17"/>
      <c r="F56" s="17">
        <v>10350</v>
      </c>
      <c r="G56" s="2" t="s">
        <v>68</v>
      </c>
      <c r="H56" s="18">
        <v>1</v>
      </c>
      <c r="I56" s="34">
        <f t="shared" si="6"/>
        <v>10350</v>
      </c>
      <c r="J56" s="35"/>
      <c r="K56" s="47">
        <f t="shared" si="8"/>
        <v>10350</v>
      </c>
      <c r="L56" s="53">
        <f t="shared" si="7"/>
        <v>0</v>
      </c>
      <c r="M56" s="57">
        <f t="shared" si="9"/>
        <v>0</v>
      </c>
      <c r="N56" s="121"/>
    </row>
    <row r="57" spans="1:14" ht="28.8" x14ac:dyDescent="0.3">
      <c r="A57" s="228"/>
      <c r="B57" s="2" t="s">
        <v>65</v>
      </c>
      <c r="C57" s="16" t="s">
        <v>66</v>
      </c>
      <c r="D57" s="16" t="s">
        <v>75</v>
      </c>
      <c r="E57" s="17"/>
      <c r="F57" s="17">
        <v>16000</v>
      </c>
      <c r="G57" s="2" t="s">
        <v>76</v>
      </c>
      <c r="H57" s="18">
        <v>1</v>
      </c>
      <c r="I57" s="34">
        <f t="shared" si="6"/>
        <v>16000</v>
      </c>
      <c r="J57" s="35"/>
      <c r="K57" s="47">
        <f t="shared" si="8"/>
        <v>16000</v>
      </c>
      <c r="L57" s="53">
        <f t="shared" si="7"/>
        <v>0</v>
      </c>
      <c r="M57" s="57">
        <f t="shared" si="9"/>
        <v>0</v>
      </c>
      <c r="N57" s="121"/>
    </row>
    <row r="58" spans="1:14" ht="28.8" x14ac:dyDescent="0.3">
      <c r="A58" s="228"/>
      <c r="B58" s="2" t="s">
        <v>65</v>
      </c>
      <c r="C58" s="16" t="s">
        <v>77</v>
      </c>
      <c r="D58" s="16" t="s">
        <v>75</v>
      </c>
      <c r="E58" s="17"/>
      <c r="F58" s="17">
        <v>18000</v>
      </c>
      <c r="G58" s="2" t="s">
        <v>78</v>
      </c>
      <c r="H58" s="18">
        <v>1</v>
      </c>
      <c r="I58" s="34">
        <f t="shared" si="6"/>
        <v>18000</v>
      </c>
      <c r="J58" s="35"/>
      <c r="K58" s="47">
        <f t="shared" si="8"/>
        <v>18000</v>
      </c>
      <c r="L58" s="53">
        <f t="shared" si="7"/>
        <v>0</v>
      </c>
      <c r="M58" s="57">
        <f t="shared" si="9"/>
        <v>0</v>
      </c>
      <c r="N58" s="121"/>
    </row>
    <row r="59" spans="1:14" ht="28.8" x14ac:dyDescent="0.3">
      <c r="A59" s="228"/>
      <c r="B59" s="16" t="s">
        <v>65</v>
      </c>
      <c r="C59" s="16" t="s">
        <v>66</v>
      </c>
      <c r="D59" s="16" t="s">
        <v>75</v>
      </c>
      <c r="E59" s="17"/>
      <c r="F59" s="17">
        <v>2000</v>
      </c>
      <c r="G59" s="2" t="s">
        <v>79</v>
      </c>
      <c r="H59" s="18">
        <v>3</v>
      </c>
      <c r="I59" s="34">
        <f t="shared" si="6"/>
        <v>6000</v>
      </c>
      <c r="J59" s="35"/>
      <c r="K59" s="47">
        <f t="shared" si="8"/>
        <v>6000</v>
      </c>
      <c r="L59" s="95">
        <f t="shared" si="7"/>
        <v>0</v>
      </c>
      <c r="M59" s="57">
        <f t="shared" si="9"/>
        <v>0</v>
      </c>
      <c r="N59" s="96"/>
    </row>
    <row r="60" spans="1:14" ht="14.4" x14ac:dyDescent="0.3">
      <c r="A60" s="229"/>
      <c r="B60" s="2" t="s">
        <v>72</v>
      </c>
      <c r="C60" s="16" t="s">
        <v>77</v>
      </c>
      <c r="D60" s="16" t="s">
        <v>67</v>
      </c>
      <c r="E60" s="17"/>
      <c r="F60" s="17">
        <v>475</v>
      </c>
      <c r="G60" s="2" t="s">
        <v>80</v>
      </c>
      <c r="H60" s="18">
        <v>1</v>
      </c>
      <c r="I60" s="34">
        <f t="shared" si="6"/>
        <v>475</v>
      </c>
      <c r="J60" s="35"/>
      <c r="K60" s="47">
        <f t="shared" si="8"/>
        <v>475</v>
      </c>
      <c r="L60" s="53">
        <f t="shared" si="7"/>
        <v>0</v>
      </c>
      <c r="M60" s="57">
        <f>IF(ABS(K60-J20)&gt;$K$23,((K60-J20))/$J$23,((K60-J20))/$J$23)</f>
        <v>0</v>
      </c>
      <c r="N60" s="121"/>
    </row>
    <row r="61" spans="1:14" ht="14.4" x14ac:dyDescent="0.3">
      <c r="A61" s="249" t="s">
        <v>17</v>
      </c>
      <c r="B61" s="250"/>
      <c r="C61" s="250"/>
      <c r="D61" s="250"/>
      <c r="E61" s="250"/>
      <c r="F61" s="250"/>
      <c r="G61" s="250"/>
      <c r="H61" s="250"/>
      <c r="I61" s="250"/>
      <c r="J61" s="36">
        <f>SUMIF(C48:C60,"=COSTO DI GESTIONE",J48:J60)</f>
        <v>0</v>
      </c>
      <c r="K61" s="36">
        <f>SUMIF(D48:D60,"=COSTO DI GESTIONE",K48:K60)</f>
        <v>65400</v>
      </c>
      <c r="L61" s="58">
        <f t="shared" si="7"/>
        <v>-9600</v>
      </c>
      <c r="M61" s="119">
        <f>IF(ABS(K61-J21)&gt;$K$23,((K61-J21))/$J$23,((K61-J21))/$J$23)</f>
        <v>-8.3478260869565224E-2</v>
      </c>
      <c r="N61" s="122"/>
    </row>
    <row r="62" spans="1:14" ht="14.4" x14ac:dyDescent="0.3">
      <c r="A62" s="249" t="s">
        <v>19</v>
      </c>
      <c r="B62" s="250"/>
      <c r="C62" s="250"/>
      <c r="D62" s="250"/>
      <c r="E62" s="250"/>
      <c r="F62" s="250"/>
      <c r="G62" s="250"/>
      <c r="H62" s="250"/>
      <c r="I62" s="250"/>
      <c r="J62" s="36">
        <f>SUMIF(C48:C60,"=COSTO DI investimento",J48:J60)</f>
        <v>0</v>
      </c>
      <c r="K62" s="36">
        <f>SUMIF(D48:D60,"=COSTO DI INVESTIMENTO",K48:K60)</f>
        <v>49600</v>
      </c>
      <c r="L62" s="58">
        <f t="shared" si="7"/>
        <v>9600</v>
      </c>
      <c r="M62" s="119">
        <f>IF(ABS(K62-J22)&gt;$K$23,((K62-J22))/$J$23,((K62-J22))/$J$23)</f>
        <v>8.3478260869565224E-2</v>
      </c>
      <c r="N62" s="122"/>
    </row>
    <row r="63" spans="1:14" ht="15" thickBot="1" x14ac:dyDescent="0.35">
      <c r="A63" s="256" t="s">
        <v>20</v>
      </c>
      <c r="B63" s="257"/>
      <c r="C63" s="257"/>
      <c r="D63" s="257"/>
      <c r="E63" s="257"/>
      <c r="F63" s="257"/>
      <c r="G63" s="257"/>
      <c r="H63" s="257"/>
      <c r="I63" s="37">
        <f>K61+K62</f>
        <v>115000</v>
      </c>
      <c r="J63" s="37">
        <f>J61+J62</f>
        <v>0</v>
      </c>
      <c r="K63" s="22">
        <f>K61+K62</f>
        <v>115000</v>
      </c>
      <c r="L63" s="22">
        <f>L61+L62</f>
        <v>0</v>
      </c>
      <c r="M63" s="22"/>
      <c r="N63" s="123"/>
    </row>
    <row r="64" spans="1:14" ht="72" x14ac:dyDescent="0.3">
      <c r="A64" s="227" t="s">
        <v>21</v>
      </c>
      <c r="B64" s="29" t="s">
        <v>7</v>
      </c>
      <c r="C64" s="48" t="s">
        <v>8</v>
      </c>
      <c r="D64" s="11" t="s">
        <v>9</v>
      </c>
      <c r="E64" s="49" t="s">
        <v>27</v>
      </c>
      <c r="F64" s="50" t="s">
        <v>10</v>
      </c>
      <c r="G64" s="51" t="s">
        <v>11</v>
      </c>
      <c r="H64" s="51" t="s">
        <v>12</v>
      </c>
      <c r="I64" s="51" t="s">
        <v>28</v>
      </c>
      <c r="J64" s="51" t="s">
        <v>14</v>
      </c>
      <c r="K64" s="51" t="s">
        <v>15</v>
      </c>
      <c r="L64" s="52" t="s">
        <v>32</v>
      </c>
      <c r="M64" s="52" t="s">
        <v>30</v>
      </c>
      <c r="N64" s="54" t="s">
        <v>31</v>
      </c>
    </row>
    <row r="65" spans="1:14" ht="28.8" x14ac:dyDescent="0.3">
      <c r="A65" s="228"/>
      <c r="B65" s="2" t="s">
        <v>81</v>
      </c>
      <c r="C65" s="16" t="s">
        <v>77</v>
      </c>
      <c r="D65" s="16" t="s">
        <v>67</v>
      </c>
      <c r="E65" s="136"/>
      <c r="F65" s="17">
        <v>5000</v>
      </c>
      <c r="G65" s="16" t="s">
        <v>82</v>
      </c>
      <c r="H65" s="18">
        <v>1</v>
      </c>
      <c r="I65" s="24">
        <f>F65*H65</f>
        <v>5000</v>
      </c>
      <c r="J65" s="35"/>
      <c r="K65" s="47">
        <f>I65+J65</f>
        <v>5000</v>
      </c>
      <c r="L65" s="24">
        <f>K65-J25</f>
        <v>0</v>
      </c>
      <c r="M65" s="57">
        <f>IF(ABS(K65-J25)&gt;$K$32,((K65-J25))/$J$32,((K65-J25))/$J$32)</f>
        <v>0</v>
      </c>
      <c r="N65" s="121"/>
    </row>
    <row r="66" spans="1:14" ht="28.8" x14ac:dyDescent="0.3">
      <c r="A66" s="228"/>
      <c r="B66" s="2" t="s">
        <v>81</v>
      </c>
      <c r="C66" s="16" t="s">
        <v>100</v>
      </c>
      <c r="D66" s="16" t="s">
        <v>75</v>
      </c>
      <c r="E66" s="17"/>
      <c r="F66" s="17">
        <v>25000</v>
      </c>
      <c r="G66" s="16" t="s">
        <v>84</v>
      </c>
      <c r="H66" s="18">
        <v>4</v>
      </c>
      <c r="I66" s="24">
        <f>F66*H66</f>
        <v>100000</v>
      </c>
      <c r="J66" s="35"/>
      <c r="K66" s="47">
        <f>I66+J66</f>
        <v>100000</v>
      </c>
      <c r="L66" s="78">
        <f>K66-J26</f>
        <v>0</v>
      </c>
      <c r="M66" s="57">
        <f t="shared" ref="M66:M69" si="10">IF(ABS(K66-J26)&gt;$K$32,((K66-J26))/$J$32,((K66-J26))/$J$32)</f>
        <v>0</v>
      </c>
      <c r="N66" s="59"/>
    </row>
    <row r="67" spans="1:14" ht="28.8" x14ac:dyDescent="0.3">
      <c r="A67" s="228"/>
      <c r="B67" s="2" t="s">
        <v>81</v>
      </c>
      <c r="C67" s="16" t="s">
        <v>66</v>
      </c>
      <c r="D67" s="16" t="s">
        <v>67</v>
      </c>
      <c r="E67" s="17"/>
      <c r="F67" s="17">
        <v>20000</v>
      </c>
      <c r="G67" s="16" t="s">
        <v>69</v>
      </c>
      <c r="H67" s="18">
        <v>1</v>
      </c>
      <c r="I67" s="24">
        <f t="shared" ref="I67:I69" si="11">F67*H67</f>
        <v>20000</v>
      </c>
      <c r="J67" s="35"/>
      <c r="K67" s="47">
        <f t="shared" ref="K67:K69" si="12">I67+J67</f>
        <v>20000</v>
      </c>
      <c r="L67" s="24">
        <f t="shared" ref="L67" si="13">K67-J27</f>
        <v>0</v>
      </c>
      <c r="M67" s="57">
        <f t="shared" si="10"/>
        <v>0</v>
      </c>
      <c r="N67" s="121"/>
    </row>
    <row r="68" spans="1:14" ht="27.75" customHeight="1" x14ac:dyDescent="0.3">
      <c r="A68" s="228"/>
      <c r="B68" s="2" t="s">
        <v>81</v>
      </c>
      <c r="C68" s="16" t="s">
        <v>100</v>
      </c>
      <c r="D68" s="16" t="s">
        <v>75</v>
      </c>
      <c r="E68" s="17"/>
      <c r="F68" s="26">
        <v>50000</v>
      </c>
      <c r="G68" s="108" t="s">
        <v>85</v>
      </c>
      <c r="H68" s="18">
        <v>4</v>
      </c>
      <c r="I68" s="24">
        <f t="shared" si="11"/>
        <v>200000</v>
      </c>
      <c r="J68" s="35"/>
      <c r="K68" s="47">
        <f t="shared" si="12"/>
        <v>200000</v>
      </c>
      <c r="L68" s="78">
        <f>K68-J28</f>
        <v>0</v>
      </c>
      <c r="M68" s="57">
        <f t="shared" si="10"/>
        <v>0</v>
      </c>
      <c r="N68" s="59"/>
    </row>
    <row r="69" spans="1:14" ht="27.75" customHeight="1" x14ac:dyDescent="0.3">
      <c r="A69" s="228"/>
      <c r="B69" s="2" t="s">
        <v>81</v>
      </c>
      <c r="C69" s="16" t="s">
        <v>66</v>
      </c>
      <c r="D69" s="16" t="s">
        <v>67</v>
      </c>
      <c r="E69" s="17"/>
      <c r="F69" s="17">
        <v>47500</v>
      </c>
      <c r="G69" s="16" t="s">
        <v>86</v>
      </c>
      <c r="H69" s="18">
        <v>2</v>
      </c>
      <c r="I69" s="24">
        <f t="shared" si="11"/>
        <v>95000</v>
      </c>
      <c r="J69" s="35"/>
      <c r="K69" s="47">
        <f t="shared" si="12"/>
        <v>95000</v>
      </c>
      <c r="L69" s="24">
        <f>K69-J29</f>
        <v>0</v>
      </c>
      <c r="M69" s="57">
        <f t="shared" si="10"/>
        <v>0</v>
      </c>
      <c r="N69" s="121"/>
    </row>
    <row r="70" spans="1:14" ht="27.75" customHeight="1" x14ac:dyDescent="0.3">
      <c r="A70" s="249" t="s">
        <v>17</v>
      </c>
      <c r="B70" s="250"/>
      <c r="C70" s="250"/>
      <c r="D70" s="250"/>
      <c r="E70" s="250"/>
      <c r="F70" s="250"/>
      <c r="G70" s="250"/>
      <c r="H70" s="250"/>
      <c r="I70" s="250"/>
      <c r="J70" s="36">
        <f ca="1">SUMIF(C70:C605,"=COSTO DI GESTIONE",J65:J69)</f>
        <v>0</v>
      </c>
      <c r="K70" s="36">
        <f>SUMIF(D65:D69,"=COSTO DI GESTIONE",K65:K69)</f>
        <v>120000</v>
      </c>
      <c r="L70" s="58">
        <f>K70-J30</f>
        <v>0</v>
      </c>
      <c r="M70" s="119">
        <f>IF(ABS(K70-J30)&gt;$K$32,((K70-J30))/$J$32,((K70-J30))/$J$32)</f>
        <v>0</v>
      </c>
      <c r="N70" s="122"/>
    </row>
    <row r="71" spans="1:14" ht="27.75" customHeight="1" x14ac:dyDescent="0.3">
      <c r="A71" s="249" t="s">
        <v>19</v>
      </c>
      <c r="B71" s="250"/>
      <c r="C71" s="250"/>
      <c r="D71" s="250"/>
      <c r="E71" s="250"/>
      <c r="F71" s="250"/>
      <c r="G71" s="250"/>
      <c r="H71" s="250"/>
      <c r="I71" s="250"/>
      <c r="J71" s="36">
        <f>SUMIF(C65:C69,"=COSTO DI INVESTIMENTO",J65:J69)</f>
        <v>0</v>
      </c>
      <c r="K71" s="36">
        <f>SUMIF(D65:D69,"=COSTO DI investimento",K65:K70)</f>
        <v>300000</v>
      </c>
      <c r="L71" s="58">
        <f>K71-J31</f>
        <v>0</v>
      </c>
      <c r="M71" s="119">
        <f>IF(ABS(K71-J31)&gt;$K$32,((K71-J31))/$J$32,((K71-J31))/$J$32)</f>
        <v>0</v>
      </c>
      <c r="N71" s="122"/>
    </row>
    <row r="72" spans="1:14" ht="27.75" customHeight="1" thickBot="1" x14ac:dyDescent="0.35">
      <c r="A72" s="256" t="s">
        <v>22</v>
      </c>
      <c r="B72" s="257"/>
      <c r="C72" s="257"/>
      <c r="D72" s="257"/>
      <c r="E72" s="257"/>
      <c r="F72" s="257"/>
      <c r="G72" s="257"/>
      <c r="H72" s="257"/>
      <c r="I72" s="37">
        <f>I70+I71</f>
        <v>0</v>
      </c>
      <c r="J72" s="37">
        <f ca="1">J70+J71</f>
        <v>0</v>
      </c>
      <c r="K72" s="22">
        <f>K71+K70</f>
        <v>420000</v>
      </c>
      <c r="L72" s="22">
        <f>L71+L70</f>
        <v>0</v>
      </c>
      <c r="M72" s="22"/>
      <c r="N72" s="123"/>
    </row>
    <row r="73" spans="1:14" ht="71.25" customHeight="1" x14ac:dyDescent="0.3">
      <c r="A73" s="227" t="s">
        <v>23</v>
      </c>
      <c r="B73" s="29" t="s">
        <v>7</v>
      </c>
      <c r="C73" s="30" t="s">
        <v>8</v>
      </c>
      <c r="D73" s="11" t="s">
        <v>9</v>
      </c>
      <c r="E73" s="31" t="s">
        <v>27</v>
      </c>
      <c r="F73" s="32" t="s">
        <v>10</v>
      </c>
      <c r="G73" s="29" t="s">
        <v>11</v>
      </c>
      <c r="H73" s="29" t="s">
        <v>12</v>
      </c>
      <c r="I73" s="29" t="s">
        <v>28</v>
      </c>
      <c r="J73" s="51" t="s">
        <v>14</v>
      </c>
      <c r="K73" s="29" t="s">
        <v>15</v>
      </c>
      <c r="L73" s="52" t="s">
        <v>32</v>
      </c>
      <c r="M73" s="52" t="s">
        <v>30</v>
      </c>
      <c r="N73" s="54" t="s">
        <v>31</v>
      </c>
    </row>
    <row r="74" spans="1:14" ht="27.75" customHeight="1" x14ac:dyDescent="0.3">
      <c r="A74" s="228"/>
      <c r="B74" s="109" t="s">
        <v>87</v>
      </c>
      <c r="C74" s="110" t="s">
        <v>66</v>
      </c>
      <c r="D74" s="110" t="s">
        <v>67</v>
      </c>
      <c r="E74" s="111"/>
      <c r="F74" s="111">
        <f>40000/2</f>
        <v>20000</v>
      </c>
      <c r="G74" s="110" t="s">
        <v>88</v>
      </c>
      <c r="H74" s="112">
        <v>2</v>
      </c>
      <c r="I74" s="113">
        <f>H74*F74</f>
        <v>40000</v>
      </c>
      <c r="J74" s="114"/>
      <c r="K74" s="115">
        <f>I74+J74</f>
        <v>40000</v>
      </c>
      <c r="L74" s="120">
        <f t="shared" ref="L74:L80" si="14">K74-J34</f>
        <v>-20000</v>
      </c>
      <c r="M74" s="117">
        <f>IF(ABS(K74-J34)&gt;$K$43,((K74-J34))/$J$43,((K74-J34))/$J$43)</f>
        <v>-0.1111111111111111</v>
      </c>
      <c r="N74" s="127" t="s">
        <v>122</v>
      </c>
    </row>
    <row r="75" spans="1:14" ht="27.75" customHeight="1" x14ac:dyDescent="0.3">
      <c r="A75" s="228"/>
      <c r="B75" s="2" t="s">
        <v>87</v>
      </c>
      <c r="C75" s="16" t="s">
        <v>66</v>
      </c>
      <c r="D75" s="16" t="s">
        <v>67</v>
      </c>
      <c r="E75" s="17"/>
      <c r="F75" s="17">
        <f>10000</f>
        <v>10000</v>
      </c>
      <c r="G75" s="16" t="s">
        <v>89</v>
      </c>
      <c r="H75" s="18">
        <v>1</v>
      </c>
      <c r="I75" s="34">
        <f t="shared" ref="I75:I80" si="15">H75*F75</f>
        <v>10000</v>
      </c>
      <c r="J75" s="35"/>
      <c r="K75" s="47">
        <f t="shared" ref="K75:K80" si="16">I75+J75</f>
        <v>10000</v>
      </c>
      <c r="L75" s="24">
        <f t="shared" si="14"/>
        <v>0</v>
      </c>
      <c r="M75" s="57">
        <f>IF(ABS(K75-J35)&gt;$K$43,((K75-J35))/$J$43,((K75-J35))/$J$43)</f>
        <v>0</v>
      </c>
      <c r="N75" s="55"/>
    </row>
    <row r="76" spans="1:14" ht="44.25" customHeight="1" x14ac:dyDescent="0.3">
      <c r="A76" s="228"/>
      <c r="B76" s="2" t="s">
        <v>90</v>
      </c>
      <c r="C76" s="16" t="s">
        <v>66</v>
      </c>
      <c r="D76" s="16" t="s">
        <v>75</v>
      </c>
      <c r="E76" s="17"/>
      <c r="F76" s="17">
        <v>3000</v>
      </c>
      <c r="G76" s="16" t="s">
        <v>91</v>
      </c>
      <c r="H76" s="18">
        <v>2</v>
      </c>
      <c r="I76" s="34">
        <f t="shared" si="15"/>
        <v>6000</v>
      </c>
      <c r="J76" s="35"/>
      <c r="K76" s="47">
        <f t="shared" si="16"/>
        <v>6000</v>
      </c>
      <c r="L76" s="24">
        <f t="shared" si="14"/>
        <v>0</v>
      </c>
      <c r="M76" s="57">
        <f t="shared" ref="M76:M80" si="17">IF(ABS(K76-J36)&gt;$K$43,((K76-J36))/$J$43,((K76-J36))/$J$43)</f>
        <v>0</v>
      </c>
      <c r="N76" s="97"/>
    </row>
    <row r="77" spans="1:14" ht="27.75" customHeight="1" x14ac:dyDescent="0.3">
      <c r="A77" s="228"/>
      <c r="B77" s="2" t="s">
        <v>90</v>
      </c>
      <c r="C77" s="16" t="s">
        <v>66</v>
      </c>
      <c r="D77" s="16" t="s">
        <v>75</v>
      </c>
      <c r="E77" s="17"/>
      <c r="F77" s="17">
        <v>3000</v>
      </c>
      <c r="G77" s="16" t="s">
        <v>92</v>
      </c>
      <c r="H77" s="18">
        <v>12</v>
      </c>
      <c r="I77" s="34">
        <f t="shared" si="15"/>
        <v>36000</v>
      </c>
      <c r="J77" s="35"/>
      <c r="K77" s="47">
        <f t="shared" si="16"/>
        <v>36000</v>
      </c>
      <c r="L77" s="24">
        <f t="shared" si="14"/>
        <v>0</v>
      </c>
      <c r="M77" s="57">
        <f t="shared" si="17"/>
        <v>0</v>
      </c>
      <c r="N77" s="55"/>
    </row>
    <row r="78" spans="1:14" ht="47.25" customHeight="1" x14ac:dyDescent="0.3">
      <c r="A78" s="228"/>
      <c r="B78" s="2" t="s">
        <v>90</v>
      </c>
      <c r="C78" s="16" t="s">
        <v>66</v>
      </c>
      <c r="D78" s="16" t="s">
        <v>75</v>
      </c>
      <c r="E78" s="17"/>
      <c r="F78" s="17">
        <v>1500</v>
      </c>
      <c r="G78" s="16" t="s">
        <v>93</v>
      </c>
      <c r="H78" s="18">
        <v>12</v>
      </c>
      <c r="I78" s="34">
        <f t="shared" si="15"/>
        <v>18000</v>
      </c>
      <c r="J78" s="35"/>
      <c r="K78" s="47">
        <f t="shared" si="16"/>
        <v>18000</v>
      </c>
      <c r="L78" s="24">
        <f t="shared" si="14"/>
        <v>0</v>
      </c>
      <c r="M78" s="57">
        <f>IF(ABS(K78-J38)&gt;$K$43,((K78-J38))/$J$43,((K78-J38))/$J$43)</f>
        <v>0</v>
      </c>
      <c r="N78" s="97"/>
    </row>
    <row r="79" spans="1:14" ht="66" customHeight="1" x14ac:dyDescent="0.3">
      <c r="A79" s="228"/>
      <c r="B79" s="109" t="s">
        <v>87</v>
      </c>
      <c r="C79" s="110" t="s">
        <v>66</v>
      </c>
      <c r="D79" s="110" t="s">
        <v>75</v>
      </c>
      <c r="E79" s="111"/>
      <c r="F79" s="111">
        <v>21880</v>
      </c>
      <c r="G79" s="110" t="s">
        <v>94</v>
      </c>
      <c r="H79" s="112">
        <v>1</v>
      </c>
      <c r="I79" s="113">
        <f t="shared" si="15"/>
        <v>21880</v>
      </c>
      <c r="J79" s="114"/>
      <c r="K79" s="115">
        <f t="shared" si="16"/>
        <v>21880</v>
      </c>
      <c r="L79" s="120">
        <f t="shared" si="14"/>
        <v>20000</v>
      </c>
      <c r="M79" s="117">
        <f t="shared" si="17"/>
        <v>0.1111111111111111</v>
      </c>
      <c r="N79" s="128" t="s">
        <v>108</v>
      </c>
    </row>
    <row r="80" spans="1:14" ht="27.75" customHeight="1" x14ac:dyDescent="0.3">
      <c r="A80" s="228"/>
      <c r="B80" s="2" t="s">
        <v>87</v>
      </c>
      <c r="C80" s="16" t="s">
        <v>66</v>
      </c>
      <c r="D80" s="16" t="s">
        <v>67</v>
      </c>
      <c r="E80" s="17"/>
      <c r="F80" s="17">
        <v>4010</v>
      </c>
      <c r="G80" s="16" t="s">
        <v>95</v>
      </c>
      <c r="H80" s="18">
        <v>12</v>
      </c>
      <c r="I80" s="34">
        <f t="shared" si="15"/>
        <v>48120</v>
      </c>
      <c r="J80" s="35"/>
      <c r="K80" s="47">
        <f t="shared" si="16"/>
        <v>48120</v>
      </c>
      <c r="L80" s="24">
        <f t="shared" si="14"/>
        <v>0</v>
      </c>
      <c r="M80" s="57">
        <f t="shared" si="17"/>
        <v>0</v>
      </c>
      <c r="N80" s="55"/>
    </row>
    <row r="81" spans="1:14" ht="27.75" customHeight="1" x14ac:dyDescent="0.3">
      <c r="A81" s="249" t="s">
        <v>17</v>
      </c>
      <c r="B81" s="250"/>
      <c r="C81" s="250"/>
      <c r="D81" s="250"/>
      <c r="E81" s="250"/>
      <c r="F81" s="250"/>
      <c r="G81" s="250"/>
      <c r="H81" s="250"/>
      <c r="I81" s="250"/>
      <c r="J81" s="36">
        <f>SUMIF(C74:C80,"=COSTO DI GESTIONE",J74:J80)</f>
        <v>0</v>
      </c>
      <c r="K81" s="36">
        <f>SUMIF(D74:D80,"=COSTO DI GESTIONE",K74:K80)</f>
        <v>98120</v>
      </c>
      <c r="L81" s="58">
        <f>K81-J41</f>
        <v>-21880</v>
      </c>
      <c r="M81" s="119">
        <f>IF(ABS(K81-J41)&gt;$K$43,((K81-J41))/$J$43,((K81-J41))/$J$43)</f>
        <v>-0.12155555555555556</v>
      </c>
      <c r="N81" s="122"/>
    </row>
    <row r="82" spans="1:14" ht="27.75" customHeight="1" x14ac:dyDescent="0.3">
      <c r="A82" s="249" t="s">
        <v>19</v>
      </c>
      <c r="B82" s="250"/>
      <c r="C82" s="250"/>
      <c r="D82" s="250"/>
      <c r="E82" s="250"/>
      <c r="F82" s="250"/>
      <c r="G82" s="250"/>
      <c r="H82" s="250"/>
      <c r="I82" s="250"/>
      <c r="J82" s="36">
        <f>SUMIF(C75:C80,"=COSTO DI INVESTIMENTO",J75:J80)</f>
        <v>0</v>
      </c>
      <c r="K82" s="36">
        <f>SUMIF(D74:D80,"=COSTO DI investimento",K74:K81)</f>
        <v>81880</v>
      </c>
      <c r="L82" s="58">
        <f>K82-J42</f>
        <v>21880</v>
      </c>
      <c r="M82" s="119">
        <f>IF(ABS(K82-J42)&gt;$K$43,((K82-J42))/$J$43,((K82-J42))/$J$43)</f>
        <v>0.12155555555555556</v>
      </c>
      <c r="N82" s="122"/>
    </row>
    <row r="83" spans="1:14" ht="27.75" customHeight="1" thickBot="1" x14ac:dyDescent="0.35">
      <c r="A83" s="251" t="s">
        <v>24</v>
      </c>
      <c r="B83" s="252"/>
      <c r="C83" s="252"/>
      <c r="D83" s="252"/>
      <c r="E83" s="252"/>
      <c r="F83" s="252"/>
      <c r="G83" s="252"/>
      <c r="H83" s="252"/>
      <c r="I83" s="42">
        <f>I81+I82</f>
        <v>0</v>
      </c>
      <c r="J83" s="42">
        <f>J81+J82</f>
        <v>0</v>
      </c>
      <c r="K83" s="42">
        <f>K82+K81</f>
        <v>180000</v>
      </c>
      <c r="L83" s="42">
        <f t="shared" ref="L83" si="18">L82+L81</f>
        <v>0</v>
      </c>
      <c r="M83" s="42"/>
      <c r="N83" s="124"/>
    </row>
    <row r="84" spans="1:14" ht="27.75" customHeight="1" thickBot="1" x14ac:dyDescent="0.35">
      <c r="A84" s="266" t="s">
        <v>25</v>
      </c>
      <c r="B84" s="267"/>
      <c r="C84" s="267"/>
      <c r="D84" s="267"/>
      <c r="E84" s="267"/>
      <c r="F84" s="267"/>
      <c r="G84" s="267"/>
      <c r="H84" s="267"/>
      <c r="I84" s="267"/>
      <c r="J84" s="268"/>
      <c r="K84" s="56">
        <f>K83+K72+K63</f>
        <v>715000</v>
      </c>
      <c r="L84" s="56">
        <f>L83+L72+L63</f>
        <v>0</v>
      </c>
      <c r="M84" s="56"/>
      <c r="N84" s="125"/>
    </row>
    <row r="85" spans="1:14" ht="27.75" customHeight="1" thickBot="1" x14ac:dyDescent="0.35">
      <c r="A85" s="60"/>
      <c r="B85" s="65"/>
      <c r="C85" s="60"/>
      <c r="D85" s="60"/>
      <c r="E85" s="60"/>
      <c r="F85" s="60"/>
      <c r="G85" s="60"/>
      <c r="H85" s="60"/>
      <c r="I85" s="60"/>
      <c r="J85" s="62"/>
      <c r="K85" s="62"/>
      <c r="L85" s="62"/>
      <c r="M85" s="60"/>
      <c r="N85" s="126"/>
    </row>
    <row r="86" spans="1:14" ht="39.75" customHeight="1" thickBot="1" x14ac:dyDescent="0.35">
      <c r="A86" s="245" t="s">
        <v>45</v>
      </c>
      <c r="B86" s="246"/>
      <c r="C86" s="246"/>
      <c r="D86" s="246"/>
      <c r="E86" s="247"/>
      <c r="J86" s="62"/>
      <c r="K86" s="62"/>
      <c r="L86" s="62"/>
      <c r="M86" s="62"/>
      <c r="N86" s="62"/>
    </row>
    <row r="87" spans="1:14" ht="51" customHeight="1" x14ac:dyDescent="0.3">
      <c r="A87" s="74" t="s">
        <v>46</v>
      </c>
      <c r="B87" s="73" t="s">
        <v>35</v>
      </c>
      <c r="C87" s="72" t="s">
        <v>36</v>
      </c>
      <c r="D87" s="72" t="s">
        <v>37</v>
      </c>
      <c r="E87" s="107" t="s">
        <v>47</v>
      </c>
      <c r="J87" s="62"/>
      <c r="K87" s="62"/>
      <c r="L87" s="62"/>
      <c r="M87" s="62"/>
      <c r="N87" s="62"/>
    </row>
    <row r="88" spans="1:14" ht="27.75" customHeight="1" x14ac:dyDescent="0.3">
      <c r="A88" s="75" t="s">
        <v>48</v>
      </c>
      <c r="B88" s="34">
        <f>J21</f>
        <v>75000</v>
      </c>
      <c r="C88" s="24">
        <f>K61</f>
        <v>65400</v>
      </c>
      <c r="D88" s="24">
        <f>C88-B88</f>
        <v>-9600</v>
      </c>
      <c r="E88" s="85">
        <f>D88/$J$23</f>
        <v>-8.3478260869565224E-2</v>
      </c>
      <c r="J88" s="62"/>
      <c r="K88" s="62"/>
      <c r="L88" s="62"/>
      <c r="M88" s="62"/>
      <c r="N88" s="62"/>
    </row>
    <row r="89" spans="1:14" ht="14.4" x14ac:dyDescent="0.3">
      <c r="A89" s="75" t="s">
        <v>49</v>
      </c>
      <c r="B89" s="34">
        <f>J22</f>
        <v>40000</v>
      </c>
      <c r="C89" s="24">
        <f>K62</f>
        <v>49600</v>
      </c>
      <c r="D89" s="24">
        <f>C89-B89</f>
        <v>9600</v>
      </c>
      <c r="E89" s="85">
        <f>D89/$J$23</f>
        <v>8.3478260869565224E-2</v>
      </c>
      <c r="J89" s="62"/>
      <c r="K89" s="62"/>
      <c r="L89" s="62"/>
      <c r="M89" s="62"/>
      <c r="N89" s="62"/>
    </row>
    <row r="90" spans="1:14" ht="37.5" customHeight="1" x14ac:dyDescent="0.3">
      <c r="A90" s="86" t="s">
        <v>50</v>
      </c>
      <c r="B90" s="87">
        <f>B88+B89</f>
        <v>115000</v>
      </c>
      <c r="C90" s="88">
        <f>C88+C89</f>
        <v>115000</v>
      </c>
      <c r="D90" s="88">
        <f>D88+D89</f>
        <v>0</v>
      </c>
      <c r="E90" s="89">
        <f>D90/$J$23</f>
        <v>0</v>
      </c>
      <c r="J90" s="62"/>
      <c r="K90" s="62"/>
      <c r="L90" s="62"/>
      <c r="M90" s="62"/>
      <c r="N90" s="62"/>
    </row>
    <row r="91" spans="1:14" ht="14.4" x14ac:dyDescent="0.3">
      <c r="A91" s="75" t="s">
        <v>48</v>
      </c>
      <c r="B91" s="34">
        <f>J30</f>
        <v>120000</v>
      </c>
      <c r="C91" s="24">
        <f>K70</f>
        <v>120000</v>
      </c>
      <c r="D91" s="24">
        <f>C91-B91</f>
        <v>0</v>
      </c>
      <c r="E91" s="55">
        <f>D91/$J$32</f>
        <v>0</v>
      </c>
      <c r="G91" s="62"/>
      <c r="H91" s="62"/>
      <c r="I91" s="62"/>
      <c r="J91" s="62"/>
      <c r="K91" s="62"/>
      <c r="L91" s="62"/>
      <c r="M91" s="62"/>
      <c r="N91" s="62"/>
    </row>
    <row r="92" spans="1:14" ht="14.4" x14ac:dyDescent="0.3">
      <c r="A92" s="75" t="s">
        <v>49</v>
      </c>
      <c r="B92" s="34">
        <f>J31</f>
        <v>300000</v>
      </c>
      <c r="C92" s="24">
        <f>K71</f>
        <v>300000</v>
      </c>
      <c r="D92" s="24">
        <f>C92-B92</f>
        <v>0</v>
      </c>
      <c r="E92" s="85">
        <f>D92/$J$32</f>
        <v>0</v>
      </c>
      <c r="G92" s="62"/>
      <c r="H92" s="62"/>
      <c r="I92" s="62"/>
      <c r="J92" s="62"/>
      <c r="K92" s="62"/>
      <c r="L92" s="62"/>
      <c r="M92" s="62"/>
      <c r="N92" s="62"/>
    </row>
    <row r="93" spans="1:14" ht="44.25" customHeight="1" x14ac:dyDescent="0.3">
      <c r="A93" s="86" t="s">
        <v>51</v>
      </c>
      <c r="B93" s="87">
        <f>B92+B91</f>
        <v>420000</v>
      </c>
      <c r="C93" s="88">
        <f t="shared" ref="C93:D93" si="19">C92+C91</f>
        <v>420000</v>
      </c>
      <c r="D93" s="88">
        <f t="shared" si="19"/>
        <v>0</v>
      </c>
      <c r="E93" s="89">
        <f>D93/$J$32</f>
        <v>0</v>
      </c>
      <c r="G93" s="62"/>
      <c r="H93" s="62"/>
      <c r="I93" s="62"/>
      <c r="J93" s="62"/>
      <c r="K93" s="62"/>
      <c r="L93" s="62"/>
      <c r="M93" s="62"/>
      <c r="N93" s="62"/>
    </row>
    <row r="94" spans="1:14" ht="14.4" x14ac:dyDescent="0.3">
      <c r="A94" s="75" t="s">
        <v>48</v>
      </c>
      <c r="B94" s="34">
        <f>J41</f>
        <v>120000</v>
      </c>
      <c r="C94" s="24">
        <f>K81</f>
        <v>98120</v>
      </c>
      <c r="D94" s="24">
        <f>C94-B94</f>
        <v>-21880</v>
      </c>
      <c r="E94" s="85">
        <f>D94/$J$43</f>
        <v>-0.12155555555555556</v>
      </c>
      <c r="G94" s="62"/>
      <c r="H94" s="62"/>
      <c r="I94" s="62"/>
      <c r="J94" s="62"/>
      <c r="K94" s="62"/>
      <c r="L94" s="62"/>
      <c r="M94" s="62"/>
      <c r="N94" s="62"/>
    </row>
    <row r="95" spans="1:14" ht="14.4" x14ac:dyDescent="0.3">
      <c r="A95" s="75" t="s">
        <v>49</v>
      </c>
      <c r="B95" s="34">
        <f>J42</f>
        <v>60000</v>
      </c>
      <c r="C95" s="24">
        <f>K82</f>
        <v>81880</v>
      </c>
      <c r="D95" s="24">
        <f>C95-B95</f>
        <v>21880</v>
      </c>
      <c r="E95" s="85">
        <f>D95/$J$43</f>
        <v>0.12155555555555556</v>
      </c>
      <c r="G95" s="62"/>
      <c r="H95" s="62"/>
      <c r="I95" s="62"/>
      <c r="J95" s="62"/>
      <c r="K95" s="62"/>
      <c r="L95" s="62"/>
      <c r="M95" s="62"/>
      <c r="N95" s="62"/>
    </row>
    <row r="96" spans="1:14" ht="45.75" customHeight="1" thickBot="1" x14ac:dyDescent="0.35">
      <c r="A96" s="90" t="s">
        <v>52</v>
      </c>
      <c r="B96" s="91">
        <f>B95+B94</f>
        <v>180000</v>
      </c>
      <c r="C96" s="92">
        <f t="shared" ref="C96:D96" si="20">C95+C94</f>
        <v>180000</v>
      </c>
      <c r="D96" s="92">
        <f t="shared" si="20"/>
        <v>0</v>
      </c>
      <c r="E96" s="93">
        <f>D96/$J$43</f>
        <v>0</v>
      </c>
      <c r="G96" s="62"/>
      <c r="H96" s="62"/>
      <c r="I96" s="62"/>
      <c r="J96" s="62"/>
      <c r="K96" s="62"/>
      <c r="L96" s="62"/>
      <c r="M96" s="62"/>
      <c r="N96" s="62"/>
    </row>
    <row r="97" spans="1:14" ht="27.75" customHeight="1" thickBot="1" x14ac:dyDescent="0.35">
      <c r="A97" s="76" t="s">
        <v>25</v>
      </c>
      <c r="B97" s="77">
        <f>B90+B93+B96</f>
        <v>715000</v>
      </c>
      <c r="C97" s="77">
        <f>C90+C93+C96</f>
        <v>715000</v>
      </c>
      <c r="D97" s="77">
        <f>D90+D93+D96</f>
        <v>0</v>
      </c>
      <c r="E97" s="94">
        <f>D97/$J$44</f>
        <v>0</v>
      </c>
      <c r="G97" s="62"/>
      <c r="H97" s="62"/>
      <c r="I97" s="62"/>
      <c r="J97" s="62"/>
      <c r="K97" s="62"/>
      <c r="L97" s="62"/>
      <c r="M97" s="62"/>
      <c r="N97" s="62"/>
    </row>
    <row r="98" spans="1:14" ht="27.75" customHeight="1" thickBot="1" x14ac:dyDescent="0.35">
      <c r="A98" s="61"/>
      <c r="B98" s="66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/>
    </row>
    <row r="99" spans="1:14" ht="39" customHeight="1" x14ac:dyDescent="0.3">
      <c r="A99" s="269" t="s">
        <v>33</v>
      </c>
      <c r="B99" s="270"/>
      <c r="C99" s="270"/>
      <c r="D99" s="271"/>
      <c r="E99" s="62"/>
      <c r="J99" s="62"/>
      <c r="K99" s="62"/>
      <c r="L99" s="62"/>
      <c r="M99" s="62"/>
      <c r="N99" s="62"/>
    </row>
    <row r="100" spans="1:14" s="39" customFormat="1" ht="27.75" customHeight="1" x14ac:dyDescent="0.3">
      <c r="A100" s="68" t="s">
        <v>34</v>
      </c>
      <c r="B100" s="67" t="s">
        <v>35</v>
      </c>
      <c r="C100" s="38" t="s">
        <v>36</v>
      </c>
      <c r="D100" s="69" t="s">
        <v>37</v>
      </c>
      <c r="E100" s="62"/>
      <c r="J100" s="62"/>
      <c r="K100" s="62"/>
      <c r="L100" s="62"/>
      <c r="M100" s="62"/>
      <c r="N100" s="62"/>
    </row>
    <row r="101" spans="1:14" ht="47.25" customHeight="1" x14ac:dyDescent="0.3">
      <c r="A101" s="70" t="s">
        <v>39</v>
      </c>
      <c r="B101" s="34">
        <f>J23</f>
        <v>115000</v>
      </c>
      <c r="C101" s="24">
        <f>K63</f>
        <v>115000</v>
      </c>
      <c r="D101" s="71">
        <f>C101-B101</f>
        <v>0</v>
      </c>
      <c r="E101" s="62"/>
      <c r="J101" s="62"/>
      <c r="K101" s="62"/>
      <c r="L101" s="62"/>
      <c r="M101" s="62"/>
      <c r="N101" s="62"/>
    </row>
    <row r="102" spans="1:14" ht="47.25" customHeight="1" x14ac:dyDescent="0.3">
      <c r="A102" s="70" t="s">
        <v>40</v>
      </c>
      <c r="B102" s="34">
        <f>J32</f>
        <v>420000</v>
      </c>
      <c r="C102" s="24">
        <f>K72</f>
        <v>420000</v>
      </c>
      <c r="D102" s="71">
        <f>C102-B102</f>
        <v>0</v>
      </c>
      <c r="E102" s="62"/>
      <c r="J102" s="62"/>
      <c r="K102" s="62"/>
      <c r="L102" s="62"/>
      <c r="M102" s="62"/>
      <c r="N102" s="62"/>
    </row>
    <row r="103" spans="1:14" ht="47.25" customHeight="1" thickBot="1" x14ac:dyDescent="0.35">
      <c r="A103" s="79" t="s">
        <v>41</v>
      </c>
      <c r="B103" s="80">
        <f>J43</f>
        <v>180000</v>
      </c>
      <c r="C103" s="81">
        <f>K83</f>
        <v>180000</v>
      </c>
      <c r="D103" s="82">
        <f>C103-B103</f>
        <v>0</v>
      </c>
      <c r="E103" s="62"/>
      <c r="J103" s="62"/>
      <c r="K103" s="62"/>
      <c r="L103" s="62"/>
      <c r="M103" s="62"/>
      <c r="N103" s="62"/>
    </row>
    <row r="104" spans="1:14" ht="27.75" customHeight="1" x14ac:dyDescent="0.3">
      <c r="A104" s="83" t="s">
        <v>25</v>
      </c>
      <c r="B104" s="77">
        <f>SUM(B101:B103)</f>
        <v>715000</v>
      </c>
      <c r="C104" s="77">
        <f>SUM(C101:C103)</f>
        <v>715000</v>
      </c>
      <c r="D104" s="77">
        <f>SUM(D101:D103)</f>
        <v>0</v>
      </c>
      <c r="E104" s="62"/>
      <c r="J104" s="62"/>
      <c r="K104" s="62"/>
      <c r="L104" s="62"/>
      <c r="M104" s="62"/>
      <c r="N104" s="62"/>
    </row>
    <row r="105" spans="1:14" ht="27.75" customHeight="1" x14ac:dyDescent="0.3">
      <c r="A105" s="84"/>
      <c r="D105" s="62"/>
      <c r="E105" s="62"/>
      <c r="J105" s="62"/>
      <c r="K105" s="62"/>
      <c r="L105" s="62"/>
      <c r="M105" s="62"/>
      <c r="N105" s="62"/>
    </row>
    <row r="106" spans="1:14" ht="27.75" customHeight="1" x14ac:dyDescent="0.3">
      <c r="A106" s="265"/>
      <c r="B106" s="265"/>
      <c r="C106" s="265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</row>
    <row r="107" spans="1:14" ht="27.75" customHeight="1" x14ac:dyDescent="0.3">
      <c r="A107" s="265"/>
      <c r="B107" s="265"/>
      <c r="C107" s="265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</row>
    <row r="108" spans="1:14" ht="27.75" customHeight="1" x14ac:dyDescent="0.3">
      <c r="A108" s="199" t="s">
        <v>53</v>
      </c>
      <c r="B108" s="265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</row>
    <row r="109" spans="1:14" ht="27.75" customHeight="1" x14ac:dyDescent="0.3">
      <c r="A109" s="200" t="s">
        <v>54</v>
      </c>
      <c r="B109" s="265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</row>
    <row r="110" spans="1:14" ht="27.75" customHeight="1" x14ac:dyDescent="0.3">
      <c r="A110" s="201" t="s">
        <v>55</v>
      </c>
      <c r="B110" s="265"/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</row>
    <row r="111" spans="1:14" ht="27.75" customHeight="1" x14ac:dyDescent="0.3">
      <c r="A111" s="202" t="s">
        <v>56</v>
      </c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</row>
    <row r="112" spans="1:14" ht="27.75" customHeight="1" x14ac:dyDescent="0.3">
      <c r="A112" s="202" t="s">
        <v>57</v>
      </c>
      <c r="B112" s="265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</row>
    <row r="113" spans="1:14" ht="27.75" customHeight="1" x14ac:dyDescent="0.3">
      <c r="A113" s="202" t="s">
        <v>58</v>
      </c>
      <c r="B113" s="265"/>
      <c r="C113" s="265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</row>
    <row r="114" spans="1:14" ht="27.75" customHeight="1" x14ac:dyDescent="0.3">
      <c r="A114" s="202" t="s">
        <v>59</v>
      </c>
      <c r="B114" s="265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</row>
    <row r="115" spans="1:14" ht="27.75" customHeight="1" x14ac:dyDescent="0.3">
      <c r="A115" s="202" t="s">
        <v>60</v>
      </c>
      <c r="B115" s="265"/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</row>
    <row r="116" spans="1:14" ht="27.75" customHeight="1" x14ac:dyDescent="0.3">
      <c r="A116" s="202" t="s">
        <v>61</v>
      </c>
      <c r="B116" s="265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</row>
    <row r="117" spans="1:14" ht="27.75" customHeight="1" x14ac:dyDescent="0.3">
      <c r="A117" s="202" t="s">
        <v>62</v>
      </c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</row>
    <row r="118" spans="1:14" ht="27.75" customHeight="1" x14ac:dyDescent="0.3">
      <c r="A118" s="203" t="s">
        <v>63</v>
      </c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</row>
    <row r="119" spans="1:14" ht="76.5" customHeight="1" x14ac:dyDescent="0.3">
      <c r="A119" s="135" t="s">
        <v>64</v>
      </c>
      <c r="B119" s="265"/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</row>
    <row r="120" spans="1:14" ht="27.75" customHeight="1" x14ac:dyDescent="0.3">
      <c r="J120" s="1"/>
    </row>
    <row r="121" spans="1:14" ht="27.75" customHeight="1" x14ac:dyDescent="0.3">
      <c r="J121" s="1"/>
    </row>
    <row r="122" spans="1:14" ht="27.75" customHeight="1" x14ac:dyDescent="0.3">
      <c r="J122" s="1"/>
    </row>
    <row r="123" spans="1:14" ht="27.75" customHeight="1" x14ac:dyDescent="0.3">
      <c r="J123" s="1"/>
    </row>
    <row r="124" spans="1:14" ht="27.75" customHeight="1" x14ac:dyDescent="0.3">
      <c r="J124" s="1"/>
    </row>
  </sheetData>
  <dataConsolidate/>
  <mergeCells count="36">
    <mergeCell ref="A1:K1"/>
    <mergeCell ref="L1:N45"/>
    <mergeCell ref="A6:K6"/>
    <mergeCell ref="A8:A20"/>
    <mergeCell ref="K8:K22"/>
    <mergeCell ref="A21:H21"/>
    <mergeCell ref="A22:H22"/>
    <mergeCell ref="A23:G23"/>
    <mergeCell ref="A25:A29"/>
    <mergeCell ref="A30:H30"/>
    <mergeCell ref="A31:H31"/>
    <mergeCell ref="A32:G32"/>
    <mergeCell ref="K33:K42"/>
    <mergeCell ref="A34:A40"/>
    <mergeCell ref="A41:G41"/>
    <mergeCell ref="A42:G42"/>
    <mergeCell ref="A73:A80"/>
    <mergeCell ref="A43:G43"/>
    <mergeCell ref="A44:I44"/>
    <mergeCell ref="A46:N46"/>
    <mergeCell ref="A48:A60"/>
    <mergeCell ref="A61:I61"/>
    <mergeCell ref="A62:I62"/>
    <mergeCell ref="A63:H63"/>
    <mergeCell ref="A64:A69"/>
    <mergeCell ref="A70:I70"/>
    <mergeCell ref="A71:I71"/>
    <mergeCell ref="A72:H72"/>
    <mergeCell ref="A106:A107"/>
    <mergeCell ref="B106:N119"/>
    <mergeCell ref="A81:I81"/>
    <mergeCell ref="A82:I82"/>
    <mergeCell ref="A83:H83"/>
    <mergeCell ref="A84:J84"/>
    <mergeCell ref="A86:E86"/>
    <mergeCell ref="A99:D99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headerFooter>
    <oddHeader>&amp;L
&amp;G&amp;C&amp;G&amp;R&amp;G</oddHeader>
    <oddFooter>Pagina &amp;P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379C1DB-D6CD-4029-A109-F13AF1A6AE09}">
          <x14:formula1>
            <xm:f>Lista!$B$2:$B$4</xm:f>
          </x14:formula1>
          <xm:sqref>A8 A48</xm:sqref>
        </x14:dataValidation>
        <x14:dataValidation type="list" allowBlank="1" showInputMessage="1" showErrorMessage="1" xr:uid="{786A8D3F-D2E4-4F98-BEC5-9C09FB93D4E6}">
          <x14:formula1>
            <xm:f>Lista!$E$2:$E$3</xm:f>
          </x14:formula1>
          <xm:sqref>D8:D20 D25:D29 D34:D40 D48:D60 D74:D80 D65:D69</xm:sqref>
        </x14:dataValidation>
        <x14:dataValidation type="list" allowBlank="1" showInputMessage="1" showErrorMessage="1" xr:uid="{0D81E33A-4B2C-4858-91B8-AAACD5FCCEB4}">
          <x14:formula1>
            <xm:f>Lista!$F$2:$F$8</xm:f>
          </x14:formula1>
          <xm:sqref>E48:E60 E74:E80 E65:E69</xm:sqref>
        </x14:dataValidation>
        <x14:dataValidation type="list" allowBlank="1" showInputMessage="1" showErrorMessage="1" xr:uid="{C623CDEB-25C2-4EE0-861E-F6ACE5A47CE6}">
          <x14:formula1>
            <xm:f>Lista!#REF!</xm:f>
          </x14:formula1>
          <xm:sqref>B77</xm:sqref>
        </x14:dataValidation>
        <x14:dataValidation type="list" allowBlank="1" showInputMessage="1" showErrorMessage="1" xr:uid="{760EC227-E780-4C46-9ED9-0B8179ED4309}">
          <x14:formula1>
            <xm:f>Lista!$C$2:$C$20</xm:f>
          </x14:formula1>
          <xm:sqref>B8:B9 B17:B19 B48:B49 B57:B59</xm:sqref>
        </x14:dataValidation>
        <x14:dataValidation type="list" allowBlank="1" showInputMessage="1" showErrorMessage="1" xr:uid="{906E36E8-BBF5-49F5-AC96-7A61EFDA6EDB}">
          <x14:formula1>
            <xm:f>Lista!$C$2:$C$18</xm:f>
          </x14:formula1>
          <xm:sqref>B50:B51 B10:B13</xm:sqref>
        </x14:dataValidation>
        <x14:dataValidation type="list" allowBlank="1" showInputMessage="1" showErrorMessage="1" xr:uid="{DCFBFF63-C455-409F-9814-6AE1CB0AC476}">
          <x14:formula1>
            <xm:f>Lista!$C$2:$C$12</xm:f>
          </x14:formula1>
          <xm:sqref>B52:B56 B14:B16 B20 B60</xm:sqref>
        </x14:dataValidation>
        <x14:dataValidation type="list" allowBlank="1" showInputMessage="1" showErrorMessage="1" xr:uid="{BA8AB98B-190A-4FC2-8A9F-55A45AE0BD19}">
          <x14:formula1>
            <xm:f>Lista!$C$2:$C$16</xm:f>
          </x14:formula1>
          <xm:sqref>B25:B29 B34:B40 B74:B76 B78:B80 B65:B69</xm:sqref>
        </x14:dataValidation>
        <x14:dataValidation type="list" allowBlank="1" showInputMessage="1" showErrorMessage="1" xr:uid="{622ED896-2DE4-4EFA-B94E-4BF64596B09E}">
          <x14:formula1>
            <xm:f>Lista!$D$1:$D$10</xm:f>
          </x14:formula1>
          <xm:sqref>C8:C20 C25:C29 C34:C40 C48:C60 C74:C80 C65:C69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EB1C-6980-42F5-B79C-4B57AFAD3381}">
  <dimension ref="B2:F18"/>
  <sheetViews>
    <sheetView topLeftCell="B1" zoomScale="130" zoomScaleNormal="130" workbookViewId="0">
      <selection activeCell="D8" sqref="D8"/>
    </sheetView>
  </sheetViews>
  <sheetFormatPr defaultRowHeight="14.4" x14ac:dyDescent="0.3"/>
  <cols>
    <col min="2" max="2" width="71.5546875" style="3" customWidth="1"/>
    <col min="3" max="3" width="40.44140625" style="3" customWidth="1"/>
    <col min="4" max="4" width="45.77734375" style="3" customWidth="1"/>
    <col min="5" max="5" width="20.44140625" style="3" customWidth="1"/>
    <col min="6" max="6" width="16.5546875" style="3" customWidth="1"/>
  </cols>
  <sheetData>
    <row r="2" spans="2:6" ht="24" x14ac:dyDescent="0.3">
      <c r="B2" s="3" t="s">
        <v>21</v>
      </c>
      <c r="C2" s="3" t="s">
        <v>65</v>
      </c>
      <c r="D2" s="3" t="s">
        <v>109</v>
      </c>
      <c r="E2" s="3" t="s">
        <v>67</v>
      </c>
      <c r="F2" s="40" t="s">
        <v>110</v>
      </c>
    </row>
    <row r="3" spans="2:6" x14ac:dyDescent="0.3">
      <c r="B3" s="3" t="s">
        <v>16</v>
      </c>
      <c r="C3" s="3" t="s">
        <v>70</v>
      </c>
      <c r="D3" s="3" t="s">
        <v>66</v>
      </c>
      <c r="E3" s="3" t="s">
        <v>75</v>
      </c>
      <c r="F3" s="40" t="s">
        <v>111</v>
      </c>
    </row>
    <row r="4" spans="2:6" ht="36" x14ac:dyDescent="0.3">
      <c r="B4" s="3" t="s">
        <v>23</v>
      </c>
      <c r="C4" s="3" t="s">
        <v>71</v>
      </c>
      <c r="D4" s="3" t="s">
        <v>73</v>
      </c>
      <c r="F4" s="40" t="s">
        <v>112</v>
      </c>
    </row>
    <row r="5" spans="2:6" ht="17.100000000000001" customHeight="1" x14ac:dyDescent="0.3">
      <c r="C5" s="3" t="s">
        <v>72</v>
      </c>
      <c r="D5" s="3" t="s">
        <v>83</v>
      </c>
      <c r="F5" s="40" t="s">
        <v>113</v>
      </c>
    </row>
    <row r="6" spans="2:6" ht="27.6" customHeight="1" x14ac:dyDescent="0.3">
      <c r="C6" s="3" t="s">
        <v>99</v>
      </c>
      <c r="D6" s="3" t="s">
        <v>77</v>
      </c>
      <c r="F6" s="40" t="s">
        <v>114</v>
      </c>
    </row>
    <row r="7" spans="2:6" x14ac:dyDescent="0.3">
      <c r="C7" s="3" t="s">
        <v>115</v>
      </c>
      <c r="D7" s="3" t="s">
        <v>116</v>
      </c>
      <c r="F7" s="40" t="s">
        <v>117</v>
      </c>
    </row>
    <row r="8" spans="2:6" x14ac:dyDescent="0.3">
      <c r="C8" s="3" t="s">
        <v>102</v>
      </c>
      <c r="D8" s="3" t="s">
        <v>118</v>
      </c>
      <c r="F8" s="40" t="s">
        <v>119</v>
      </c>
    </row>
    <row r="9" spans="2:6" x14ac:dyDescent="0.3">
      <c r="C9" s="3" t="s">
        <v>120</v>
      </c>
    </row>
    <row r="10" spans="2:6" ht="24" x14ac:dyDescent="0.3">
      <c r="C10" s="3" t="s">
        <v>121</v>
      </c>
    </row>
    <row r="11" spans="2:6" x14ac:dyDescent="0.3">
      <c r="C11" s="3" t="s">
        <v>90</v>
      </c>
    </row>
    <row r="12" spans="2:6" ht="24" x14ac:dyDescent="0.3">
      <c r="C12" s="3" t="s">
        <v>87</v>
      </c>
    </row>
    <row r="18" spans="4:4" x14ac:dyDescent="0.3">
      <c r="D18" s="1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5800993D829046846059704EA931AE" ma:contentTypeVersion="12" ma:contentTypeDescription="Creare un nuovo documento." ma:contentTypeScope="" ma:versionID="02e44a7544832810223480b3d3d84e87">
  <xsd:schema xmlns:xsd="http://www.w3.org/2001/XMLSchema" xmlns:xs="http://www.w3.org/2001/XMLSchema" xmlns:p="http://schemas.microsoft.com/office/2006/metadata/properties" xmlns:ns2="f238f00f-46f3-41d5-a889-df29a6ed3cee" xmlns:ns3="a94b1a35-974c-4be2-b0bf-de1e8e9f8870" targetNamespace="http://schemas.microsoft.com/office/2006/metadata/properties" ma:root="true" ma:fieldsID="382d356a46160a0b8925e22b965b333a" ns2:_="" ns3:_="">
    <xsd:import namespace="f238f00f-46f3-41d5-a889-df29a6ed3cee"/>
    <xsd:import namespace="a94b1a35-974c-4be2-b0bf-de1e8e9f8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8f00f-46f3-41d5-a889-df29a6ed3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" ma:index="10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b1a35-974c-4be2-b0bf-de1e8e9f887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1ccca6-aa45-4b3e-a08e-095b7c4d44e4}" ma:internalName="TaxCatchAll" ma:showField="CatchAllData" ma:web="a94b1a35-974c-4be2-b0bf-de1e8e9f8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f238f00f-46f3-41d5-a889-df29a6ed3cee">03/08/2023 - modificato per l'invio a Sampogna in attesa della versione definitiva da parte della DG</Note>
    <TaxCatchAll xmlns="a94b1a35-974c-4be2-b0bf-de1e8e9f8870" xsi:nil="true"/>
    <lcf76f155ced4ddcb4097134ff3c332f xmlns="f238f00f-46f3-41d5-a889-df29a6ed3c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AE1F5-CC3E-4379-A59E-FEA0D39077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C3C5D-9E56-4F86-9E02-B7D8CAC6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38f00f-46f3-41d5-a889-df29a6ed3cee"/>
    <ds:schemaRef ds:uri="a94b1a35-974c-4be2-b0bf-de1e8e9f88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F3E2E-4659-4A30-97DD-4A68B6CFCCCB}">
  <ds:schemaRefs>
    <ds:schemaRef ds:uri="http://schemas.microsoft.com/office/2006/metadata/properties"/>
    <ds:schemaRef ds:uri="http://schemas.microsoft.com/office/infopath/2007/PartnerControls"/>
    <ds:schemaRef ds:uri="f238f00f-46f3-41d5-a889-df29a6ed3cee"/>
    <ds:schemaRef ds:uri="a94b1a35-974c-4be2-b0bf-de1e8e9f8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All 2_Piano finanziario </vt:lpstr>
      <vt:lpstr>Esempio solo autorizzazioni</vt:lpstr>
      <vt:lpstr>Esempio solo comunicazioni</vt:lpstr>
      <vt:lpstr>Lista</vt:lpstr>
      <vt:lpstr>'All 2_Piano finanziario '!Area_stampa</vt:lpstr>
      <vt:lpstr>'Esempio solo autorizzazioni'!Area_stampa</vt:lpstr>
      <vt:lpstr>'Esempio solo comunicazioni'!Area_stampa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UnitaDiMissionePNRRAttuazione@lavoro.gov.it</dc:creator>
  <cp:keywords/>
  <dc:description/>
  <cp:lastModifiedBy>Solano Giuseppe</cp:lastModifiedBy>
  <cp:revision/>
  <dcterms:created xsi:type="dcterms:W3CDTF">2023-03-16T11:40:44Z</dcterms:created>
  <dcterms:modified xsi:type="dcterms:W3CDTF">2024-01-24T10:29:38Z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0x0101006B5800993D829046846059704EA931AE</vt:lpwstr>
  </property>
  <property fmtid="{D5CDD505-2E9C-101B-9397-08002B2CF9AE}" pid="3" name="MediaServiceImageTags">
    <vt:lpwstr/>
  </property>
</Properties>
</file>